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159BCFA3-4AD0-4F76-89A7-FE74F481EE19}" xr6:coauthVersionLast="47" xr6:coauthVersionMax="47" xr10:uidLastSave="{00000000-0000-0000-0000-000000000000}"/>
  <bookViews>
    <workbookView xWindow="-98" yWindow="-98" windowWidth="28996" windowHeight="17475" activeTab="6" xr2:uid="{3CD44B0B-894E-454B-BA1C-92011FE3AD54}"/>
  </bookViews>
  <sheets>
    <sheet name="Fig6 - Fig S1B" sheetId="8" r:id="rId1"/>
    <sheet name="Fig6 - Fig S1C-F" sheetId="3" r:id="rId2"/>
    <sheet name="Fig6 - Fig S1G-I" sheetId="1" r:id="rId3"/>
    <sheet name="Fig6 - Fig S1H-J" sheetId="2" r:id="rId4"/>
    <sheet name="Fig6 - Fig S1K" sheetId="9" r:id="rId5"/>
    <sheet name="Fig6 - Fig S1L" sheetId="10" r:id="rId6"/>
    <sheet name="Fig6 - Fig S1N-O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0" l="1"/>
  <c r="O3" i="10"/>
  <c r="P2" i="10" s="1"/>
  <c r="R6" i="10"/>
  <c r="Z6" i="10"/>
  <c r="O12" i="10"/>
  <c r="O13" i="10"/>
  <c r="O22" i="10"/>
  <c r="O23" i="10"/>
  <c r="Y24" i="10" s="1"/>
  <c r="O32" i="10"/>
  <c r="O33" i="10"/>
  <c r="O43" i="10"/>
  <c r="O42" i="10"/>
  <c r="BM4" i="10"/>
  <c r="BM5" i="10" s="1"/>
  <c r="BM6" i="10" s="1"/>
  <c r="BM7" i="10" s="1"/>
  <c r="BM8" i="10" s="1"/>
  <c r="BM9" i="10" s="1"/>
  <c r="BM10" i="10" s="1"/>
  <c r="BM11" i="10" s="1"/>
  <c r="BM12" i="10" s="1"/>
  <c r="BM13" i="10" s="1"/>
  <c r="BM14" i="10" s="1"/>
  <c r="BL4" i="10"/>
  <c r="BL5" i="10" s="1"/>
  <c r="BL6" i="10" s="1"/>
  <c r="BL7" i="10" s="1"/>
  <c r="BL8" i="10" s="1"/>
  <c r="BL9" i="10" s="1"/>
  <c r="BL10" i="10" s="1"/>
  <c r="BL11" i="10" s="1"/>
  <c r="BL12" i="10" s="1"/>
  <c r="BL13" i="10" s="1"/>
  <c r="BL14" i="10" s="1"/>
  <c r="BK4" i="10"/>
  <c r="BK5" i="10" s="1"/>
  <c r="BK6" i="10" s="1"/>
  <c r="BK7" i="10" s="1"/>
  <c r="BK8" i="10" s="1"/>
  <c r="BK9" i="10" s="1"/>
  <c r="BK10" i="10" s="1"/>
  <c r="BK11" i="10" s="1"/>
  <c r="BK12" i="10" s="1"/>
  <c r="BK13" i="10" s="1"/>
  <c r="BK14" i="10" s="1"/>
  <c r="BJ4" i="10"/>
  <c r="BJ5" i="10" s="1"/>
  <c r="BJ6" i="10" s="1"/>
  <c r="BJ7" i="10" s="1"/>
  <c r="BJ8" i="10" s="1"/>
  <c r="BJ9" i="10" s="1"/>
  <c r="BJ10" i="10" s="1"/>
  <c r="BJ11" i="10" s="1"/>
  <c r="BJ12" i="10" s="1"/>
  <c r="BJ13" i="10" s="1"/>
  <c r="BJ14" i="10" s="1"/>
  <c r="BI4" i="10"/>
  <c r="BI5" i="10" s="1"/>
  <c r="BI6" i="10" s="1"/>
  <c r="BI7" i="10" s="1"/>
  <c r="BI8" i="10" s="1"/>
  <c r="BI9" i="10" s="1"/>
  <c r="BI10" i="10" s="1"/>
  <c r="BI11" i="10" s="1"/>
  <c r="BI12" i="10" s="1"/>
  <c r="BI13" i="10" s="1"/>
  <c r="BI14" i="10" s="1"/>
  <c r="BH4" i="10"/>
  <c r="BH5" i="10" s="1"/>
  <c r="BH6" i="10" s="1"/>
  <c r="BH7" i="10" s="1"/>
  <c r="BH8" i="10" s="1"/>
  <c r="BH9" i="10" s="1"/>
  <c r="BH10" i="10" s="1"/>
  <c r="BH11" i="10" s="1"/>
  <c r="BH12" i="10" s="1"/>
  <c r="BH13" i="10" s="1"/>
  <c r="BH14" i="10" s="1"/>
  <c r="BG4" i="10"/>
  <c r="BG5" i="10" s="1"/>
  <c r="BG6" i="10" s="1"/>
  <c r="BG7" i="10" s="1"/>
  <c r="BG8" i="10" s="1"/>
  <c r="BG9" i="10" s="1"/>
  <c r="BG10" i="10" s="1"/>
  <c r="BG11" i="10" s="1"/>
  <c r="BG12" i="10" s="1"/>
  <c r="BG13" i="10" s="1"/>
  <c r="BG14" i="10" s="1"/>
  <c r="BF4" i="10"/>
  <c r="BF5" i="10" s="1"/>
  <c r="BE4" i="10"/>
  <c r="BE5" i="10" s="1"/>
  <c r="BE6" i="10" s="1"/>
  <c r="BE7" i="10" s="1"/>
  <c r="BE8" i="10" s="1"/>
  <c r="BE9" i="10" s="1"/>
  <c r="BE10" i="10" s="1"/>
  <c r="BE11" i="10" s="1"/>
  <c r="BE12" i="10" s="1"/>
  <c r="BE13" i="10" s="1"/>
  <c r="BE14" i="10" s="1"/>
  <c r="BD4" i="10"/>
  <c r="BD5" i="10" s="1"/>
  <c r="BD6" i="10" s="1"/>
  <c r="BD7" i="10" s="1"/>
  <c r="BD8" i="10" s="1"/>
  <c r="BD9" i="10" s="1"/>
  <c r="BD10" i="10" s="1"/>
  <c r="BD11" i="10" s="1"/>
  <c r="BD12" i="10" s="1"/>
  <c r="BD13" i="10" s="1"/>
  <c r="BD14" i="10" s="1"/>
  <c r="BC4" i="10"/>
  <c r="BC5" i="10" s="1"/>
  <c r="BC6" i="10" s="1"/>
  <c r="BC7" i="10" s="1"/>
  <c r="BC8" i="10" s="1"/>
  <c r="BC9" i="10" s="1"/>
  <c r="BC10" i="10" s="1"/>
  <c r="BC11" i="10" s="1"/>
  <c r="BC12" i="10" s="1"/>
  <c r="BC13" i="10" s="1"/>
  <c r="BC14" i="10" s="1"/>
  <c r="BB4" i="10"/>
  <c r="BB5" i="10" s="1"/>
  <c r="BA4" i="10"/>
  <c r="BA5" i="10" s="1"/>
  <c r="BA6" i="10" s="1"/>
  <c r="BA7" i="10" s="1"/>
  <c r="BA8" i="10" s="1"/>
  <c r="BA9" i="10" s="1"/>
  <c r="BA10" i="10" s="1"/>
  <c r="BA11" i="10" s="1"/>
  <c r="BA12" i="10" s="1"/>
  <c r="BA13" i="10" s="1"/>
  <c r="BA14" i="10" s="1"/>
  <c r="AZ4" i="10"/>
  <c r="AZ5" i="10" s="1"/>
  <c r="AZ6" i="10" s="1"/>
  <c r="AZ7" i="10" s="1"/>
  <c r="AZ8" i="10" s="1"/>
  <c r="AZ9" i="10" s="1"/>
  <c r="AZ10" i="10" s="1"/>
  <c r="AZ11" i="10" s="1"/>
  <c r="AZ12" i="10" s="1"/>
  <c r="AZ13" i="10" s="1"/>
  <c r="AZ14" i="10" s="1"/>
  <c r="AY4" i="10"/>
  <c r="AY5" i="10" s="1"/>
  <c r="AY6" i="10" s="1"/>
  <c r="AY7" i="10" s="1"/>
  <c r="AY8" i="10" s="1"/>
  <c r="AY9" i="10" s="1"/>
  <c r="AY10" i="10" s="1"/>
  <c r="AY11" i="10" s="1"/>
  <c r="AY12" i="10" s="1"/>
  <c r="AY13" i="10" s="1"/>
  <c r="AY14" i="10" s="1"/>
  <c r="AX4" i="10"/>
  <c r="AX5" i="10" s="1"/>
  <c r="AW4" i="10"/>
  <c r="AW5" i="10" s="1"/>
  <c r="AW6" i="10" s="1"/>
  <c r="AW7" i="10" s="1"/>
  <c r="AW8" i="10" s="1"/>
  <c r="AW9" i="10" s="1"/>
  <c r="AW10" i="10" s="1"/>
  <c r="AW11" i="10" s="1"/>
  <c r="AW12" i="10" s="1"/>
  <c r="AW13" i="10" s="1"/>
  <c r="AW14" i="10" s="1"/>
  <c r="AV4" i="10"/>
  <c r="AV5" i="10" s="1"/>
  <c r="AV6" i="10" s="1"/>
  <c r="AV7" i="10" s="1"/>
  <c r="AV8" i="10" s="1"/>
  <c r="AV9" i="10" s="1"/>
  <c r="AV10" i="10" s="1"/>
  <c r="AV11" i="10" s="1"/>
  <c r="AV12" i="10" s="1"/>
  <c r="AV13" i="10" s="1"/>
  <c r="AV14" i="10" s="1"/>
  <c r="AU4" i="10"/>
  <c r="AU5" i="10" s="1"/>
  <c r="AU6" i="10" s="1"/>
  <c r="AU7" i="10" s="1"/>
  <c r="AU8" i="10" s="1"/>
  <c r="AU9" i="10" s="1"/>
  <c r="AU10" i="10" s="1"/>
  <c r="AU11" i="10" s="1"/>
  <c r="AU12" i="10" s="1"/>
  <c r="AU13" i="10" s="1"/>
  <c r="AU14" i="10" s="1"/>
  <c r="AT4" i="10"/>
  <c r="AS4" i="10"/>
  <c r="AS5" i="10" s="1"/>
  <c r="AS6" i="10" s="1"/>
  <c r="AS7" i="10" s="1"/>
  <c r="AS8" i="10" s="1"/>
  <c r="AS9" i="10" s="1"/>
  <c r="AS10" i="10" s="1"/>
  <c r="AS11" i="10" s="1"/>
  <c r="AS12" i="10" s="1"/>
  <c r="AS13" i="10" s="1"/>
  <c r="AS14" i="10" s="1"/>
  <c r="AR4" i="10"/>
  <c r="AR5" i="10" s="1"/>
  <c r="AR6" i="10" s="1"/>
  <c r="AR7" i="10" s="1"/>
  <c r="AR8" i="10" s="1"/>
  <c r="AR9" i="10" s="1"/>
  <c r="AR10" i="10" s="1"/>
  <c r="AR11" i="10" s="1"/>
  <c r="AR12" i="10" s="1"/>
  <c r="AR13" i="10" s="1"/>
  <c r="AR14" i="10" s="1"/>
  <c r="AQ4" i="10"/>
  <c r="AQ5" i="10" s="1"/>
  <c r="AQ6" i="10" s="1"/>
  <c r="AQ7" i="10" s="1"/>
  <c r="AQ8" i="10" s="1"/>
  <c r="AQ9" i="10" s="1"/>
  <c r="AQ10" i="10" s="1"/>
  <c r="AQ11" i="10" s="1"/>
  <c r="AQ12" i="10" s="1"/>
  <c r="AQ13" i="10" s="1"/>
  <c r="AQ14" i="10" s="1"/>
  <c r="AP4" i="10"/>
  <c r="AP5" i="10" s="1"/>
  <c r="AO4" i="10"/>
  <c r="AO5" i="10" s="1"/>
  <c r="AO6" i="10" s="1"/>
  <c r="AO7" i="10" s="1"/>
  <c r="AO8" i="10" s="1"/>
  <c r="AO9" i="10" s="1"/>
  <c r="AO10" i="10" s="1"/>
  <c r="AO11" i="10" s="1"/>
  <c r="AO12" i="10" s="1"/>
  <c r="AO13" i="10" s="1"/>
  <c r="AO14" i="10" s="1"/>
  <c r="AN4" i="10"/>
  <c r="AN5" i="10" s="1"/>
  <c r="AN6" i="10" s="1"/>
  <c r="AN7" i="10" s="1"/>
  <c r="AN8" i="10" s="1"/>
  <c r="AN9" i="10" s="1"/>
  <c r="AN10" i="10" s="1"/>
  <c r="AN11" i="10" s="1"/>
  <c r="AN12" i="10" s="1"/>
  <c r="AN13" i="10" s="1"/>
  <c r="AN14" i="10" s="1"/>
  <c r="AM4" i="10"/>
  <c r="AM5" i="10" s="1"/>
  <c r="AM6" i="10" s="1"/>
  <c r="AM7" i="10" s="1"/>
  <c r="AM8" i="10" s="1"/>
  <c r="AM9" i="10" s="1"/>
  <c r="AM10" i="10" s="1"/>
  <c r="AM11" i="10" s="1"/>
  <c r="AM12" i="10" s="1"/>
  <c r="AM13" i="10" s="1"/>
  <c r="AM14" i="10" s="1"/>
  <c r="AL4" i="10"/>
  <c r="AL5" i="10" s="1"/>
  <c r="AK4" i="10"/>
  <c r="AK5" i="10" s="1"/>
  <c r="AK6" i="10" s="1"/>
  <c r="AK7" i="10" s="1"/>
  <c r="AK8" i="10" s="1"/>
  <c r="AK9" i="10" s="1"/>
  <c r="AK10" i="10" s="1"/>
  <c r="AK11" i="10" s="1"/>
  <c r="AK12" i="10" s="1"/>
  <c r="AK13" i="10" s="1"/>
  <c r="AK14" i="10" s="1"/>
  <c r="AJ4" i="10"/>
  <c r="AJ5" i="10" s="1"/>
  <c r="AJ6" i="10" s="1"/>
  <c r="AJ7" i="10" s="1"/>
  <c r="AJ8" i="10" s="1"/>
  <c r="AJ9" i="10" s="1"/>
  <c r="AJ10" i="10" s="1"/>
  <c r="AJ11" i="10" s="1"/>
  <c r="AJ12" i="10" s="1"/>
  <c r="AJ13" i="10" s="1"/>
  <c r="AJ14" i="10" s="1"/>
  <c r="AI4" i="10"/>
  <c r="AI5" i="10" s="1"/>
  <c r="AI6" i="10" s="1"/>
  <c r="AI7" i="10" s="1"/>
  <c r="AI8" i="10" s="1"/>
  <c r="AI9" i="10" s="1"/>
  <c r="AI10" i="10" s="1"/>
  <c r="AI11" i="10" s="1"/>
  <c r="AI12" i="10" s="1"/>
  <c r="AI13" i="10" s="1"/>
  <c r="AI14" i="10" s="1"/>
  <c r="AH4" i="10"/>
  <c r="AG4" i="10"/>
  <c r="AG5" i="10" s="1"/>
  <c r="AG6" i="10" s="1"/>
  <c r="AG7" i="10" s="1"/>
  <c r="AG8" i="10" s="1"/>
  <c r="AG9" i="10" s="1"/>
  <c r="AG10" i="10" s="1"/>
  <c r="AG11" i="10" s="1"/>
  <c r="AG12" i="10" s="1"/>
  <c r="AG13" i="10" s="1"/>
  <c r="AG14" i="10" s="1"/>
  <c r="AF4" i="10"/>
  <c r="AF5" i="10" s="1"/>
  <c r="AF6" i="10" s="1"/>
  <c r="AF7" i="10" s="1"/>
  <c r="AF8" i="10" s="1"/>
  <c r="AF9" i="10" s="1"/>
  <c r="AF10" i="10" s="1"/>
  <c r="AF11" i="10" s="1"/>
  <c r="AF12" i="10" s="1"/>
  <c r="AF13" i="10" s="1"/>
  <c r="AF14" i="10" s="1"/>
  <c r="AE4" i="10"/>
  <c r="AE5" i="10" s="1"/>
  <c r="AE6" i="10" s="1"/>
  <c r="AE7" i="10" s="1"/>
  <c r="AE8" i="10" s="1"/>
  <c r="AE9" i="10" s="1"/>
  <c r="AE10" i="10" s="1"/>
  <c r="AE11" i="10" s="1"/>
  <c r="AE12" i="10" s="1"/>
  <c r="AE13" i="10" s="1"/>
  <c r="AE14" i="10" s="1"/>
  <c r="AD4" i="10"/>
  <c r="Z9" i="10" l="1"/>
  <c r="U9" i="10"/>
  <c r="S9" i="10"/>
  <c r="P9" i="10"/>
  <c r="X8" i="10"/>
  <c r="V7" i="10"/>
  <c r="U7" i="10"/>
  <c r="W6" i="10"/>
  <c r="T6" i="10"/>
  <c r="Z8" i="10"/>
  <c r="Q6" i="10"/>
  <c r="Y8" i="10"/>
  <c r="P6" i="10"/>
  <c r="Z5" i="10"/>
  <c r="Y29" i="10"/>
  <c r="V8" i="10"/>
  <c r="V5" i="10"/>
  <c r="X28" i="10"/>
  <c r="T8" i="10"/>
  <c r="P5" i="10"/>
  <c r="AA26" i="10"/>
  <c r="R8" i="10"/>
  <c r="Z4" i="10"/>
  <c r="AA7" i="10"/>
  <c r="X4" i="10"/>
  <c r="Q24" i="10"/>
  <c r="V4" i="10"/>
  <c r="T4" i="10"/>
  <c r="R7" i="10"/>
  <c r="R4" i="10"/>
  <c r="P7" i="10"/>
  <c r="Q4" i="10"/>
  <c r="V9" i="10"/>
  <c r="Y6" i="10"/>
  <c r="X2" i="10"/>
  <c r="X3" i="10"/>
  <c r="U2" i="10"/>
  <c r="R23" i="10"/>
  <c r="Y19" i="10"/>
  <c r="V3" i="10"/>
  <c r="T3" i="10"/>
  <c r="Z2" i="10"/>
  <c r="U23" i="10"/>
  <c r="U29" i="10"/>
  <c r="S23" i="10"/>
  <c r="Z28" i="10"/>
  <c r="Q23" i="10"/>
  <c r="U3" i="10"/>
  <c r="R28" i="10"/>
  <c r="P22" i="10"/>
  <c r="R3" i="10"/>
  <c r="P28" i="10"/>
  <c r="Q8" i="10"/>
  <c r="X5" i="10"/>
  <c r="P3" i="10"/>
  <c r="T27" i="10"/>
  <c r="Q27" i="10"/>
  <c r="R13" i="10"/>
  <c r="X7" i="10"/>
  <c r="U5" i="10"/>
  <c r="AA2" i="10"/>
  <c r="Z26" i="10"/>
  <c r="AA25" i="10"/>
  <c r="X9" i="10"/>
  <c r="T7" i="10"/>
  <c r="Y4" i="10"/>
  <c r="S2" i="10"/>
  <c r="U25" i="10"/>
  <c r="R2" i="10"/>
  <c r="AA24" i="10"/>
  <c r="Q2" i="10"/>
  <c r="Z24" i="10"/>
  <c r="X19" i="10"/>
  <c r="S27" i="10"/>
  <c r="P24" i="10"/>
  <c r="S18" i="10"/>
  <c r="Y9" i="10"/>
  <c r="U8" i="10"/>
  <c r="Q7" i="10"/>
  <c r="Y5" i="10"/>
  <c r="U4" i="10"/>
  <c r="Q3" i="10"/>
  <c r="Q17" i="10"/>
  <c r="P27" i="10"/>
  <c r="T23" i="10"/>
  <c r="P17" i="10"/>
  <c r="W9" i="10"/>
  <c r="S8" i="10"/>
  <c r="AA6" i="10"/>
  <c r="W5" i="10"/>
  <c r="S4" i="10"/>
  <c r="AA16" i="10"/>
  <c r="Y15" i="10"/>
  <c r="X29" i="10"/>
  <c r="Q26" i="10"/>
  <c r="P23" i="10"/>
  <c r="X15" i="10"/>
  <c r="T9" i="10"/>
  <c r="P8" i="10"/>
  <c r="X6" i="10"/>
  <c r="T5" i="10"/>
  <c r="P4" i="10"/>
  <c r="Y2" i="10"/>
  <c r="W15" i="10"/>
  <c r="S5" i="10"/>
  <c r="AA3" i="10"/>
  <c r="T29" i="10"/>
  <c r="Y25" i="10"/>
  <c r="S22" i="10"/>
  <c r="U14" i="10"/>
  <c r="R9" i="10"/>
  <c r="Z7" i="10"/>
  <c r="V6" i="10"/>
  <c r="R5" i="10"/>
  <c r="Z3" i="10"/>
  <c r="W2" i="10"/>
  <c r="AA28" i="10"/>
  <c r="V25" i="10"/>
  <c r="Q22" i="10"/>
  <c r="T14" i="10"/>
  <c r="Q9" i="10"/>
  <c r="Y7" i="10"/>
  <c r="U6" i="10"/>
  <c r="Q5" i="10"/>
  <c r="Y3" i="10"/>
  <c r="V2" i="10"/>
  <c r="S14" i="10"/>
  <c r="Y28" i="10"/>
  <c r="T25" i="10"/>
  <c r="Q13" i="10"/>
  <c r="AA8" i="10"/>
  <c r="W7" i="10"/>
  <c r="S6" i="10"/>
  <c r="AA4" i="10"/>
  <c r="W3" i="10"/>
  <c r="T2" i="10"/>
  <c r="P13" i="10"/>
  <c r="W19" i="10"/>
  <c r="W27" i="10"/>
  <c r="S24" i="10"/>
  <c r="U18" i="10"/>
  <c r="AA9" i="10"/>
  <c r="W8" i="10"/>
  <c r="S7" i="10"/>
  <c r="AA5" i="10"/>
  <c r="W4" i="10"/>
  <c r="S3" i="10"/>
  <c r="T18" i="10"/>
  <c r="V19" i="10"/>
  <c r="R18" i="10"/>
  <c r="Z16" i="10"/>
  <c r="V15" i="10"/>
  <c r="R14" i="10"/>
  <c r="AA12" i="10"/>
  <c r="U19" i="10"/>
  <c r="Q18" i="10"/>
  <c r="Y16" i="10"/>
  <c r="U15" i="10"/>
  <c r="Q14" i="10"/>
  <c r="Z12" i="10"/>
  <c r="W28" i="10"/>
  <c r="Y26" i="10"/>
  <c r="X24" i="10"/>
  <c r="AA22" i="10"/>
  <c r="T19" i="10"/>
  <c r="P18" i="10"/>
  <c r="X16" i="10"/>
  <c r="T15" i="10"/>
  <c r="P14" i="10"/>
  <c r="Y12" i="10"/>
  <c r="U28" i="10"/>
  <c r="X26" i="10"/>
  <c r="W24" i="10"/>
  <c r="Z22" i="10"/>
  <c r="S19" i="10"/>
  <c r="AA17" i="10"/>
  <c r="W16" i="10"/>
  <c r="S15" i="10"/>
  <c r="AA13" i="10"/>
  <c r="X12" i="10"/>
  <c r="T28" i="10"/>
  <c r="S26" i="10"/>
  <c r="U24" i="10"/>
  <c r="Y22" i="10"/>
  <c r="R19" i="10"/>
  <c r="Z17" i="10"/>
  <c r="V16" i="10"/>
  <c r="R15" i="10"/>
  <c r="Z13" i="10"/>
  <c r="W12" i="10"/>
  <c r="R33" i="10"/>
  <c r="S28" i="10"/>
  <c r="R26" i="10"/>
  <c r="T24" i="10"/>
  <c r="T22" i="10"/>
  <c r="Q19" i="10"/>
  <c r="Y17" i="10"/>
  <c r="U16" i="10"/>
  <c r="Q15" i="10"/>
  <c r="Y13" i="10"/>
  <c r="V12" i="10"/>
  <c r="P19" i="10"/>
  <c r="X17" i="10"/>
  <c r="T16" i="10"/>
  <c r="P15" i="10"/>
  <c r="X13" i="10"/>
  <c r="U12" i="10"/>
  <c r="AA29" i="10"/>
  <c r="Q28" i="10"/>
  <c r="P26" i="10"/>
  <c r="R24" i="10"/>
  <c r="R22" i="10"/>
  <c r="AA18" i="10"/>
  <c r="W17" i="10"/>
  <c r="S16" i="10"/>
  <c r="AA14" i="10"/>
  <c r="W13" i="10"/>
  <c r="T12" i="10"/>
  <c r="Z18" i="10"/>
  <c r="V17" i="10"/>
  <c r="R16" i="10"/>
  <c r="Z14" i="10"/>
  <c r="V13" i="10"/>
  <c r="S12" i="10"/>
  <c r="Y18" i="10"/>
  <c r="U17" i="10"/>
  <c r="Q16" i="10"/>
  <c r="Y14" i="10"/>
  <c r="U13" i="10"/>
  <c r="R12" i="10"/>
  <c r="W29" i="10"/>
  <c r="V27" i="10"/>
  <c r="X25" i="10"/>
  <c r="W23" i="10"/>
  <c r="X18" i="10"/>
  <c r="T17" i="10"/>
  <c r="P16" i="10"/>
  <c r="X14" i="10"/>
  <c r="T13" i="10"/>
  <c r="Q12" i="10"/>
  <c r="V29" i="10"/>
  <c r="U27" i="10"/>
  <c r="W25" i="10"/>
  <c r="V23" i="10"/>
  <c r="AA19" i="10"/>
  <c r="W18" i="10"/>
  <c r="S17" i="10"/>
  <c r="AA15" i="10"/>
  <c r="W14" i="10"/>
  <c r="S13" i="10"/>
  <c r="P12" i="10"/>
  <c r="Z19" i="10"/>
  <c r="V18" i="10"/>
  <c r="R17" i="10"/>
  <c r="Z15" i="10"/>
  <c r="V14" i="10"/>
  <c r="X37" i="10"/>
  <c r="W37" i="10"/>
  <c r="S37" i="10"/>
  <c r="T36" i="10"/>
  <c r="AA38" i="10"/>
  <c r="S36" i="10"/>
  <c r="Q37" i="10"/>
  <c r="Y35" i="10"/>
  <c r="S29" i="10"/>
  <c r="AA27" i="10"/>
  <c r="W26" i="10"/>
  <c r="S25" i="10"/>
  <c r="AA23" i="10"/>
  <c r="X22" i="10"/>
  <c r="AA39" i="10"/>
  <c r="P35" i="10"/>
  <c r="R29" i="10"/>
  <c r="Z27" i="10"/>
  <c r="V26" i="10"/>
  <c r="R25" i="10"/>
  <c r="Z23" i="10"/>
  <c r="W22" i="10"/>
  <c r="Y39" i="10"/>
  <c r="AA34" i="10"/>
  <c r="Q29" i="10"/>
  <c r="Y27" i="10"/>
  <c r="U26" i="10"/>
  <c r="Q25" i="10"/>
  <c r="Y23" i="10"/>
  <c r="V22" i="10"/>
  <c r="T39" i="10"/>
  <c r="U34" i="10"/>
  <c r="P29" i="10"/>
  <c r="X27" i="10"/>
  <c r="T26" i="10"/>
  <c r="P25" i="10"/>
  <c r="X23" i="10"/>
  <c r="U22" i="10"/>
  <c r="S39" i="10"/>
  <c r="W33" i="10"/>
  <c r="P39" i="10"/>
  <c r="Q33" i="10"/>
  <c r="U38" i="10"/>
  <c r="W38" i="10"/>
  <c r="AA37" i="10"/>
  <c r="Z29" i="10"/>
  <c r="V28" i="10"/>
  <c r="R27" i="10"/>
  <c r="Z25" i="10"/>
  <c r="V24" i="10"/>
  <c r="X39" i="10"/>
  <c r="T38" i="10"/>
  <c r="P37" i="10"/>
  <c r="X35" i="10"/>
  <c r="T34" i="10"/>
  <c r="P33" i="10"/>
  <c r="W39" i="10"/>
  <c r="W35" i="10"/>
  <c r="V39" i="10"/>
  <c r="R38" i="10"/>
  <c r="Z36" i="10"/>
  <c r="V35" i="10"/>
  <c r="R34" i="10"/>
  <c r="AA32" i="10"/>
  <c r="S38" i="10"/>
  <c r="AA36" i="10"/>
  <c r="S34" i="10"/>
  <c r="U39" i="10"/>
  <c r="Q38" i="10"/>
  <c r="Y36" i="10"/>
  <c r="U35" i="10"/>
  <c r="Q34" i="10"/>
  <c r="Z32" i="10"/>
  <c r="P38" i="10"/>
  <c r="X36" i="10"/>
  <c r="T35" i="10"/>
  <c r="P34" i="10"/>
  <c r="Y32" i="10"/>
  <c r="W36" i="10"/>
  <c r="S35" i="10"/>
  <c r="AA33" i="10"/>
  <c r="X32" i="10"/>
  <c r="R39" i="10"/>
  <c r="Z37" i="10"/>
  <c r="V36" i="10"/>
  <c r="R35" i="10"/>
  <c r="Z33" i="10"/>
  <c r="W32" i="10"/>
  <c r="Q39" i="10"/>
  <c r="Y37" i="10"/>
  <c r="U36" i="10"/>
  <c r="Q35" i="10"/>
  <c r="Y33" i="10"/>
  <c r="V32" i="10"/>
  <c r="X33" i="10"/>
  <c r="U32" i="10"/>
  <c r="T32" i="10"/>
  <c r="Z38" i="10"/>
  <c r="V37" i="10"/>
  <c r="Z34" i="10"/>
  <c r="S32" i="10"/>
  <c r="Y38" i="10"/>
  <c r="U37" i="10"/>
  <c r="Q36" i="10"/>
  <c r="Y34" i="10"/>
  <c r="U33" i="10"/>
  <c r="R32" i="10"/>
  <c r="R36" i="10"/>
  <c r="V33" i="10"/>
  <c r="X38" i="10"/>
  <c r="T37" i="10"/>
  <c r="P36" i="10"/>
  <c r="X34" i="10"/>
  <c r="T33" i="10"/>
  <c r="Q32" i="10"/>
  <c r="AA35" i="10"/>
  <c r="W34" i="10"/>
  <c r="S33" i="10"/>
  <c r="P32" i="10"/>
  <c r="Z39" i="10"/>
  <c r="V38" i="10"/>
  <c r="R37" i="10"/>
  <c r="Z35" i="10"/>
  <c r="V34" i="10"/>
  <c r="U45" i="10"/>
  <c r="R42" i="10"/>
  <c r="S42" i="10"/>
  <c r="T42" i="10"/>
  <c r="R43" i="10"/>
  <c r="V44" i="10"/>
  <c r="W44" i="10"/>
  <c r="S43" i="10"/>
  <c r="T43" i="10"/>
  <c r="U43" i="10"/>
  <c r="T44" i="10"/>
  <c r="U44" i="10"/>
  <c r="V45" i="10"/>
  <c r="W45" i="10"/>
  <c r="X45" i="10"/>
  <c r="Q42" i="10"/>
  <c r="AA49" i="10"/>
  <c r="BB6" i="10"/>
  <c r="AP6" i="10"/>
  <c r="BF6" i="10"/>
  <c r="AT5" i="10"/>
  <c r="AX6" i="10"/>
  <c r="AL6" i="10"/>
  <c r="AD5" i="10"/>
  <c r="AH5" i="10"/>
  <c r="Y45" i="10"/>
  <c r="U42" i="10"/>
  <c r="V43" i="10"/>
  <c r="X44" i="10"/>
  <c r="Z45" i="10"/>
  <c r="V42" i="10"/>
  <c r="W43" i="10"/>
  <c r="Y44" i="10"/>
  <c r="AA45" i="10"/>
  <c r="W42" i="10"/>
  <c r="X43" i="10"/>
  <c r="Z44" i="10"/>
  <c r="X42" i="10"/>
  <c r="Y43" i="10"/>
  <c r="AA44" i="10"/>
  <c r="Y42" i="10"/>
  <c r="Z43" i="10"/>
  <c r="AA46" i="10"/>
  <c r="Z42" i="10"/>
  <c r="AA43" i="10"/>
  <c r="AA42" i="10"/>
  <c r="P45" i="10"/>
  <c r="Q45" i="10"/>
  <c r="AA47" i="10"/>
  <c r="P44" i="10"/>
  <c r="R45" i="10"/>
  <c r="Q44" i="10"/>
  <c r="S45" i="10"/>
  <c r="P43" i="10"/>
  <c r="R44" i="10"/>
  <c r="T45" i="10"/>
  <c r="AA48" i="10"/>
  <c r="P42" i="10"/>
  <c r="Q43" i="10"/>
  <c r="S44" i="10"/>
  <c r="AM7" i="9"/>
  <c r="AM6" i="9"/>
  <c r="Z6" i="9"/>
  <c r="Z7" i="9" s="1"/>
  <c r="Z8" i="9" s="1"/>
  <c r="Z9" i="9" s="1"/>
  <c r="Z10" i="9" s="1"/>
  <c r="Z11" i="9" s="1"/>
  <c r="A6" i="9"/>
  <c r="A7" i="9" s="1"/>
  <c r="A8" i="9" s="1"/>
  <c r="A9" i="9" s="1"/>
  <c r="A10" i="9" s="1"/>
  <c r="A11" i="9" s="1"/>
  <c r="N7" i="9"/>
  <c r="N6" i="9"/>
  <c r="M25" i="7"/>
  <c r="J25" i="7"/>
  <c r="I25" i="7"/>
  <c r="C25" i="7"/>
  <c r="M24" i="7"/>
  <c r="J24" i="7"/>
  <c r="I24" i="7"/>
  <c r="C24" i="7"/>
  <c r="M23" i="7"/>
  <c r="J23" i="7"/>
  <c r="I23" i="7"/>
  <c r="C23" i="7"/>
  <c r="M22" i="7"/>
  <c r="J22" i="7"/>
  <c r="I22" i="7"/>
  <c r="C22" i="7"/>
  <c r="M21" i="7"/>
  <c r="J21" i="7"/>
  <c r="I21" i="7"/>
  <c r="C21" i="7"/>
  <c r="M20" i="7"/>
  <c r="J20" i="7"/>
  <c r="I20" i="7"/>
  <c r="C20" i="7"/>
  <c r="M19" i="7"/>
  <c r="J19" i="7"/>
  <c r="I19" i="7"/>
  <c r="C19" i="7"/>
  <c r="M18" i="7"/>
  <c r="J18" i="7"/>
  <c r="I18" i="7"/>
  <c r="C18" i="7"/>
  <c r="M17" i="7"/>
  <c r="J17" i="7"/>
  <c r="I17" i="7"/>
  <c r="C17" i="7"/>
  <c r="M16" i="7"/>
  <c r="J16" i="7"/>
  <c r="I16" i="7"/>
  <c r="C16" i="7"/>
  <c r="M15" i="7"/>
  <c r="J15" i="7"/>
  <c r="I15" i="7"/>
  <c r="C15" i="7"/>
  <c r="M14" i="7"/>
  <c r="J14" i="7"/>
  <c r="I14" i="7"/>
  <c r="C14" i="7"/>
  <c r="M13" i="7"/>
  <c r="J13" i="7"/>
  <c r="I13" i="7"/>
  <c r="C13" i="7"/>
  <c r="M12" i="7"/>
  <c r="J12" i="7"/>
  <c r="I12" i="7"/>
  <c r="C12" i="7"/>
  <c r="M11" i="7"/>
  <c r="J11" i="7"/>
  <c r="I11" i="7"/>
  <c r="C11" i="7"/>
  <c r="M10" i="7"/>
  <c r="J10" i="7"/>
  <c r="I10" i="7"/>
  <c r="C10" i="7"/>
  <c r="M9" i="7"/>
  <c r="J9" i="7"/>
  <c r="I9" i="7"/>
  <c r="C9" i="7"/>
  <c r="M8" i="7"/>
  <c r="J8" i="7"/>
  <c r="I8" i="7"/>
  <c r="C8" i="7"/>
  <c r="M7" i="7"/>
  <c r="J7" i="7"/>
  <c r="I7" i="7"/>
  <c r="C7" i="7"/>
  <c r="M6" i="7"/>
  <c r="J6" i="7"/>
  <c r="I6" i="7"/>
  <c r="C6" i="7"/>
  <c r="M5" i="7"/>
  <c r="J5" i="7"/>
  <c r="I5" i="7"/>
  <c r="C5" i="7"/>
  <c r="M4" i="7"/>
  <c r="J4" i="7"/>
  <c r="I4" i="7"/>
  <c r="C4" i="7"/>
  <c r="M3" i="7"/>
  <c r="J3" i="7"/>
  <c r="I3" i="7"/>
  <c r="C3" i="7"/>
  <c r="BF7" i="10" l="1"/>
  <c r="AX7" i="10"/>
  <c r="AL7" i="10"/>
  <c r="AT6" i="10"/>
  <c r="AH6" i="10"/>
  <c r="AP7" i="10"/>
  <c r="AD6" i="10"/>
  <c r="BB7" i="10"/>
  <c r="S5" i="9"/>
  <c r="AN5" i="9"/>
  <c r="AQ9" i="9"/>
  <c r="AU10" i="9"/>
  <c r="AS8" i="9"/>
  <c r="AQ6" i="9"/>
  <c r="AU8" i="9"/>
  <c r="AT10" i="9"/>
  <c r="AR8" i="9"/>
  <c r="AP6" i="9"/>
  <c r="AO6" i="9"/>
  <c r="AN11" i="9"/>
  <c r="AR10" i="9"/>
  <c r="AP8" i="9"/>
  <c r="AU5" i="9"/>
  <c r="AO7" i="9"/>
  <c r="AO9" i="9"/>
  <c r="AO11" i="9"/>
  <c r="AQ8" i="9"/>
  <c r="AN10" i="9"/>
  <c r="AQ10" i="9"/>
  <c r="AO8" i="9"/>
  <c r="AT5" i="9"/>
  <c r="AP7" i="9"/>
  <c r="AQ11" i="9"/>
  <c r="AS6" i="9"/>
  <c r="AS10" i="9"/>
  <c r="AN9" i="9"/>
  <c r="AP10" i="9"/>
  <c r="AU7" i="9"/>
  <c r="AS5" i="9"/>
  <c r="AN8" i="9"/>
  <c r="AO10" i="9"/>
  <c r="AT7" i="9"/>
  <c r="AR5" i="9"/>
  <c r="AN7" i="9"/>
  <c r="AU9" i="9"/>
  <c r="AS7" i="9"/>
  <c r="AQ5" i="9"/>
  <c r="AR9" i="9"/>
  <c r="AR11" i="9"/>
  <c r="AU6" i="9"/>
  <c r="AP11" i="9"/>
  <c r="AT8" i="9"/>
  <c r="AN6" i="9"/>
  <c r="AT9" i="9"/>
  <c r="AR7" i="9"/>
  <c r="AP5" i="9"/>
  <c r="AT11" i="9"/>
  <c r="AS11" i="9"/>
  <c r="AP9" i="9"/>
  <c r="AT6" i="9"/>
  <c r="AR6" i="9"/>
  <c r="AU11" i="9"/>
  <c r="AS9" i="9"/>
  <c r="AQ7" i="9"/>
  <c r="AO5" i="9"/>
  <c r="O7" i="9"/>
  <c r="V7" i="9"/>
  <c r="T7" i="9"/>
  <c r="T5" i="9"/>
  <c r="R11" i="9"/>
  <c r="V8" i="9"/>
  <c r="P11" i="9"/>
  <c r="R10" i="9"/>
  <c r="P10" i="9"/>
  <c r="T11" i="9"/>
  <c r="P9" i="9"/>
  <c r="S11" i="9"/>
  <c r="S7" i="9"/>
  <c r="O5" i="9"/>
  <c r="R8" i="9"/>
  <c r="V10" i="9"/>
  <c r="V6" i="9"/>
  <c r="U5" i="9"/>
  <c r="R6" i="9"/>
  <c r="S9" i="9"/>
  <c r="Q11" i="9"/>
  <c r="R5" i="9"/>
  <c r="Q5" i="9"/>
  <c r="P5" i="9"/>
  <c r="S8" i="9"/>
  <c r="U11" i="9"/>
  <c r="Q9" i="9"/>
  <c r="O11" i="9"/>
  <c r="Q8" i="9"/>
  <c r="U10" i="9"/>
  <c r="U6" i="9"/>
  <c r="O10" i="9"/>
  <c r="P8" i="9"/>
  <c r="T10" i="9"/>
  <c r="T6" i="9"/>
  <c r="P7" i="9"/>
  <c r="O6" i="9"/>
  <c r="T9" i="9"/>
  <c r="Q6" i="9"/>
  <c r="P6" i="9"/>
  <c r="U8" i="9"/>
  <c r="T8" i="9"/>
  <c r="Q10" i="9"/>
  <c r="V11" i="9"/>
  <c r="R9" i="9"/>
  <c r="U7" i="9"/>
  <c r="O9" i="9"/>
  <c r="R7" i="9"/>
  <c r="S10" i="9"/>
  <c r="S6" i="9"/>
  <c r="O8" i="9"/>
  <c r="Q7" i="9"/>
  <c r="V9" i="9"/>
  <c r="V5" i="9"/>
  <c r="U9" i="9"/>
  <c r="L12" i="7"/>
  <c r="L8" i="7"/>
  <c r="L15" i="7"/>
  <c r="K14" i="7"/>
  <c r="L20" i="7"/>
  <c r="K6" i="7"/>
  <c r="L6" i="7"/>
  <c r="L10" i="7"/>
  <c r="K22" i="7"/>
  <c r="L22" i="7"/>
  <c r="L16" i="7"/>
  <c r="L19" i="7"/>
  <c r="K24" i="7"/>
  <c r="K4" i="7"/>
  <c r="K8" i="7"/>
  <c r="L13" i="7"/>
  <c r="L24" i="7"/>
  <c r="K13" i="7"/>
  <c r="K23" i="7"/>
  <c r="K18" i="7"/>
  <c r="L23" i="7"/>
  <c r="L18" i="7"/>
  <c r="K11" i="7"/>
  <c r="K9" i="7"/>
  <c r="L3" i="7"/>
  <c r="L9" i="7"/>
  <c r="K19" i="7"/>
  <c r="K25" i="7"/>
  <c r="K17" i="7"/>
  <c r="L17" i="7"/>
  <c r="K20" i="7"/>
  <c r="K3" i="7"/>
  <c r="L5" i="7"/>
  <c r="L7" i="7"/>
  <c r="L21" i="7"/>
  <c r="K5" i="7"/>
  <c r="K15" i="7"/>
  <c r="L11" i="7"/>
  <c r="L4" i="7"/>
  <c r="K10" i="7"/>
  <c r="K16" i="7"/>
  <c r="L25" i="7"/>
  <c r="L14" i="7"/>
  <c r="K21" i="7"/>
  <c r="K7" i="7"/>
  <c r="K12" i="7"/>
  <c r="BB8" i="10" l="1"/>
  <c r="AH7" i="10"/>
  <c r="BF8" i="10"/>
  <c r="AD7" i="10"/>
  <c r="AP8" i="10"/>
  <c r="AT7" i="10"/>
  <c r="AL8" i="10"/>
  <c r="AX8" i="10"/>
  <c r="AD15" i="2"/>
  <c r="AC15" i="2"/>
  <c r="AB15" i="2"/>
  <c r="AA15" i="2"/>
  <c r="Z15" i="2"/>
  <c r="Y15" i="2"/>
  <c r="X15" i="2"/>
  <c r="W15" i="2"/>
  <c r="AD14" i="2"/>
  <c r="AC14" i="2"/>
  <c r="AB14" i="2"/>
  <c r="AA14" i="2"/>
  <c r="Z14" i="2"/>
  <c r="Y14" i="2"/>
  <c r="X14" i="2"/>
  <c r="W14" i="2"/>
  <c r="AD13" i="2"/>
  <c r="AC13" i="2"/>
  <c r="AB13" i="2"/>
  <c r="AA13" i="2"/>
  <c r="Z13" i="2"/>
  <c r="Y13" i="2"/>
  <c r="X13" i="2"/>
  <c r="W13" i="2"/>
  <c r="AC12" i="2"/>
  <c r="AB12" i="2"/>
  <c r="AA12" i="2"/>
  <c r="Z12" i="2"/>
  <c r="Y12" i="2"/>
  <c r="X12" i="2"/>
  <c r="W12" i="2"/>
  <c r="V15" i="2"/>
  <c r="U15" i="2"/>
  <c r="T15" i="2"/>
  <c r="S15" i="2"/>
  <c r="R15" i="2"/>
  <c r="Q15" i="2"/>
  <c r="P15" i="2"/>
  <c r="O15" i="2"/>
  <c r="V14" i="2"/>
  <c r="U14" i="2"/>
  <c r="T14" i="2"/>
  <c r="S14" i="2"/>
  <c r="R14" i="2"/>
  <c r="Q14" i="2"/>
  <c r="P14" i="2"/>
  <c r="O14" i="2"/>
  <c r="V13" i="2"/>
  <c r="U13" i="2"/>
  <c r="T13" i="2"/>
  <c r="S13" i="2"/>
  <c r="R13" i="2"/>
  <c r="Q13" i="2"/>
  <c r="P13" i="2"/>
  <c r="O13" i="2"/>
  <c r="V12" i="2"/>
  <c r="U12" i="2"/>
  <c r="T12" i="2"/>
  <c r="S12" i="2"/>
  <c r="R12" i="2"/>
  <c r="Q12" i="2"/>
  <c r="P12" i="2"/>
  <c r="O12" i="2"/>
  <c r="K12" i="2"/>
  <c r="L12" i="2"/>
  <c r="K13" i="2"/>
  <c r="L13" i="2"/>
  <c r="K14" i="2"/>
  <c r="L14" i="2"/>
  <c r="K15" i="2"/>
  <c r="L15" i="2"/>
  <c r="G12" i="2"/>
  <c r="H12" i="2"/>
  <c r="G13" i="2"/>
  <c r="H13" i="2"/>
  <c r="G14" i="2"/>
  <c r="H14" i="2"/>
  <c r="G15" i="2"/>
  <c r="H15" i="2"/>
  <c r="C12" i="2"/>
  <c r="D12" i="2"/>
  <c r="C13" i="2"/>
  <c r="D13" i="2"/>
  <c r="C14" i="2"/>
  <c r="D14" i="2"/>
  <c r="C15" i="2"/>
  <c r="D15" i="2"/>
  <c r="BB9" i="10" l="1"/>
  <c r="AL9" i="10"/>
  <c r="AH8" i="10"/>
  <c r="AX9" i="10"/>
  <c r="AT8" i="10"/>
  <c r="AP9" i="10"/>
  <c r="AD8" i="10"/>
  <c r="BF9" i="10"/>
  <c r="E13" i="2"/>
  <c r="F13" i="2"/>
  <c r="E14" i="2"/>
  <c r="F14" i="2"/>
  <c r="E15" i="2"/>
  <c r="F15" i="2"/>
  <c r="E12" i="2"/>
  <c r="F12" i="2"/>
  <c r="N15" i="2"/>
  <c r="M15" i="2"/>
  <c r="J15" i="2"/>
  <c r="I15" i="2"/>
  <c r="N14" i="2"/>
  <c r="M14" i="2"/>
  <c r="J14" i="2"/>
  <c r="I14" i="2"/>
  <c r="N13" i="2"/>
  <c r="M13" i="2"/>
  <c r="J13" i="2"/>
  <c r="I13" i="2"/>
  <c r="N12" i="2"/>
  <c r="M12" i="2"/>
  <c r="J12" i="2"/>
  <c r="I12" i="2"/>
  <c r="AD9" i="10" l="1"/>
  <c r="AP10" i="10"/>
  <c r="AH9" i="10"/>
  <c r="BF10" i="10"/>
  <c r="AT9" i="10"/>
  <c r="AX10" i="10"/>
  <c r="AL10" i="10"/>
  <c r="BB10" i="10"/>
  <c r="AN34" i="1"/>
  <c r="AN33" i="1"/>
  <c r="AN32" i="1"/>
  <c r="AN31" i="1"/>
  <c r="AN30" i="1"/>
  <c r="AN29" i="1"/>
  <c r="AN28" i="1"/>
  <c r="AN27" i="1"/>
  <c r="AN26" i="1"/>
  <c r="AK8" i="1"/>
  <c r="AK9" i="1" s="1"/>
  <c r="AK10" i="1" s="1"/>
  <c r="AK11" i="1" s="1"/>
  <c r="AK12" i="1" s="1"/>
  <c r="AK13" i="1" s="1"/>
  <c r="AK14" i="1" s="1"/>
  <c r="AK15" i="1" s="1"/>
  <c r="AK16" i="1" s="1"/>
  <c r="AK17" i="1" s="1"/>
  <c r="AN25" i="1"/>
  <c r="AN24" i="1"/>
  <c r="AN23" i="1"/>
  <c r="AL11" i="10" l="1"/>
  <c r="AH10" i="10"/>
  <c r="BB11" i="10"/>
  <c r="AP11" i="10"/>
  <c r="AX11" i="10"/>
  <c r="AT10" i="10"/>
  <c r="BF11" i="10"/>
  <c r="AD10" i="10"/>
  <c r="AD11" i="10" l="1"/>
  <c r="BF12" i="10"/>
  <c r="AT11" i="10"/>
  <c r="AX12" i="10"/>
  <c r="AP12" i="10"/>
  <c r="BB12" i="10"/>
  <c r="AH11" i="10"/>
  <c r="AL12" i="10"/>
  <c r="F44" i="1"/>
  <c r="G44" i="1"/>
  <c r="F45" i="1"/>
  <c r="G45" i="1"/>
  <c r="F46" i="1"/>
  <c r="G46" i="1"/>
  <c r="F47" i="1"/>
  <c r="G47" i="1"/>
  <c r="F48" i="1"/>
  <c r="G48" i="1"/>
  <c r="F50" i="1"/>
  <c r="G50" i="1"/>
  <c r="F52" i="1"/>
  <c r="G52" i="1"/>
  <c r="F53" i="1"/>
  <c r="G53" i="1"/>
  <c r="F54" i="1"/>
  <c r="G54" i="1"/>
  <c r="G43" i="1"/>
  <c r="F43" i="1"/>
  <c r="AD12" i="10" l="1"/>
  <c r="AL13" i="10"/>
  <c r="AP13" i="10"/>
  <c r="AH12" i="10"/>
  <c r="BB13" i="10"/>
  <c r="AX13" i="10"/>
  <c r="AT12" i="10"/>
  <c r="BF13" i="10"/>
  <c r="K28" i="3"/>
  <c r="L28" i="3"/>
  <c r="M28" i="3"/>
  <c r="N28" i="3"/>
  <c r="O28" i="3"/>
  <c r="M29" i="3"/>
  <c r="N29" i="3"/>
  <c r="O29" i="3"/>
  <c r="K30" i="3"/>
  <c r="L30" i="3"/>
  <c r="M30" i="3"/>
  <c r="N30" i="3"/>
  <c r="O30" i="3"/>
  <c r="K31" i="3"/>
  <c r="L31" i="3"/>
  <c r="M31" i="3"/>
  <c r="N31" i="3"/>
  <c r="O31" i="3"/>
  <c r="J30" i="3"/>
  <c r="J31" i="3"/>
  <c r="J28" i="3"/>
  <c r="J6" i="3"/>
  <c r="J7" i="3" s="1"/>
  <c r="J8" i="3" s="1"/>
  <c r="J9" i="3" s="1"/>
  <c r="J10" i="3" s="1"/>
  <c r="J11" i="3" s="1"/>
  <c r="J12" i="3" s="1"/>
  <c r="AS23" i="3"/>
  <c r="AR23" i="3"/>
  <c r="AS22" i="3"/>
  <c r="AR22" i="3"/>
  <c r="AS21" i="3"/>
  <c r="AR21" i="3"/>
  <c r="AS20" i="3"/>
  <c r="AR20" i="3"/>
  <c r="AS19" i="3"/>
  <c r="AR19" i="3"/>
  <c r="AS18" i="3"/>
  <c r="AR18" i="3"/>
  <c r="AS17" i="3"/>
  <c r="AR17" i="3"/>
  <c r="AP23" i="3"/>
  <c r="AO23" i="3"/>
  <c r="AP22" i="3"/>
  <c r="AO22" i="3"/>
  <c r="AP21" i="3"/>
  <c r="AO21" i="3"/>
  <c r="AP20" i="3"/>
  <c r="AO20" i="3"/>
  <c r="AP19" i="3"/>
  <c r="AO19" i="3"/>
  <c r="AP18" i="3"/>
  <c r="AO18" i="3"/>
  <c r="AP17" i="3"/>
  <c r="AO17" i="3"/>
  <c r="AO16" i="3"/>
  <c r="AL17" i="3"/>
  <c r="AM17" i="3"/>
  <c r="AL18" i="3"/>
  <c r="AM18" i="3"/>
  <c r="AL19" i="3"/>
  <c r="AM19" i="3"/>
  <c r="AL20" i="3"/>
  <c r="AM20" i="3"/>
  <c r="AL21" i="3"/>
  <c r="AM21" i="3"/>
  <c r="AL22" i="3"/>
  <c r="AM22" i="3"/>
  <c r="AL23" i="3"/>
  <c r="AM23" i="3"/>
  <c r="AL16" i="3"/>
  <c r="AQ19" i="3"/>
  <c r="AQ20" i="3"/>
  <c r="AQ21" i="3"/>
  <c r="AQ22" i="3"/>
  <c r="AQ23" i="3"/>
  <c r="AN19" i="3"/>
  <c r="AN20" i="3"/>
  <c r="AN21" i="3"/>
  <c r="AN22" i="3"/>
  <c r="AN23" i="3"/>
  <c r="AK18" i="3"/>
  <c r="AK19" i="3"/>
  <c r="AK20" i="3"/>
  <c r="AK21" i="3"/>
  <c r="AK22" i="3"/>
  <c r="AK23" i="3"/>
  <c r="AJ16" i="3"/>
  <c r="AJ17" i="3"/>
  <c r="AJ18" i="3"/>
  <c r="AJ19" i="3"/>
  <c r="AJ20" i="3"/>
  <c r="AJ21" i="3"/>
  <c r="AJ22" i="3"/>
  <c r="AJ23" i="3"/>
  <c r="AI16" i="3"/>
  <c r="AI17" i="3"/>
  <c r="AI18" i="3"/>
  <c r="AI19" i="3"/>
  <c r="AI20" i="3"/>
  <c r="AI21" i="3"/>
  <c r="AI22" i="3"/>
  <c r="AI23" i="3"/>
  <c r="AF16" i="3"/>
  <c r="AG16" i="3"/>
  <c r="AH16" i="3"/>
  <c r="AF17" i="3"/>
  <c r="AG17" i="3"/>
  <c r="AH17" i="3"/>
  <c r="AF18" i="3"/>
  <c r="AG18" i="3"/>
  <c r="AH18" i="3"/>
  <c r="AF19" i="3"/>
  <c r="AG19" i="3"/>
  <c r="AH19" i="3"/>
  <c r="AF20" i="3"/>
  <c r="AG20" i="3"/>
  <c r="AH20" i="3"/>
  <c r="AF21" i="3"/>
  <c r="AG21" i="3"/>
  <c r="AH21" i="3"/>
  <c r="AF22" i="3"/>
  <c r="AG22" i="3"/>
  <c r="AH22" i="3"/>
  <c r="AF23" i="3"/>
  <c r="AG23" i="3"/>
  <c r="AH23" i="3"/>
  <c r="AE16" i="3"/>
  <c r="AE18" i="3"/>
  <c r="AE19" i="3"/>
  <c r="AE20" i="3"/>
  <c r="AE21" i="3"/>
  <c r="AE22" i="3"/>
  <c r="AE23" i="3"/>
  <c r="AE17" i="3"/>
  <c r="AN5" i="3"/>
  <c r="AQ5" i="3"/>
  <c r="AN6" i="3"/>
  <c r="AQ6" i="3"/>
  <c r="AN7" i="3"/>
  <c r="AQ7" i="3"/>
  <c r="AN8" i="3"/>
  <c r="AQ8" i="3"/>
  <c r="AN9" i="3"/>
  <c r="AQ9" i="3"/>
  <c r="AN10" i="3"/>
  <c r="AQ10" i="3"/>
  <c r="AN11" i="3"/>
  <c r="AQ11" i="3"/>
  <c r="AN12" i="3"/>
  <c r="AQ12" i="3"/>
  <c r="AK6" i="3"/>
  <c r="AK7" i="3"/>
  <c r="AK8" i="3"/>
  <c r="AK9" i="3"/>
  <c r="AK10" i="3"/>
  <c r="AK11" i="3"/>
  <c r="AK12" i="3"/>
  <c r="AK5" i="3"/>
  <c r="AG5" i="3"/>
  <c r="AI5" i="3"/>
  <c r="AG6" i="3"/>
  <c r="AI6" i="3"/>
  <c r="AG7" i="3"/>
  <c r="AI7" i="3"/>
  <c r="AG8" i="3"/>
  <c r="AI8" i="3"/>
  <c r="AG9" i="3"/>
  <c r="AI9" i="3"/>
  <c r="AG10" i="3"/>
  <c r="AI10" i="3"/>
  <c r="AG11" i="3"/>
  <c r="AI11" i="3"/>
  <c r="AG12" i="3"/>
  <c r="AI12" i="3"/>
  <c r="AE6" i="3"/>
  <c r="AE7" i="3"/>
  <c r="AE8" i="3"/>
  <c r="AE9" i="3"/>
  <c r="AE10" i="3"/>
  <c r="AE11" i="3"/>
  <c r="AE12" i="3"/>
  <c r="J17" i="3"/>
  <c r="J18" i="3" s="1"/>
  <c r="J19" i="3" s="1"/>
  <c r="J20" i="3" s="1"/>
  <c r="J21" i="3" s="1"/>
  <c r="J22" i="3" s="1"/>
  <c r="J23" i="3" s="1"/>
  <c r="L50" i="3"/>
  <c r="K50" i="3"/>
  <c r="J50" i="3"/>
  <c r="I50" i="3"/>
  <c r="H50" i="3"/>
  <c r="G50" i="3"/>
  <c r="F50" i="3"/>
  <c r="E50" i="3"/>
  <c r="D50" i="3"/>
  <c r="C50" i="3"/>
  <c r="H56" i="3"/>
  <c r="G56" i="3"/>
  <c r="F56" i="3"/>
  <c r="E56" i="3"/>
  <c r="L56" i="3"/>
  <c r="K56" i="3"/>
  <c r="J56" i="3"/>
  <c r="I56" i="3"/>
  <c r="D56" i="3"/>
  <c r="C56" i="3"/>
  <c r="AQ15" i="2"/>
  <c r="AP15" i="2"/>
  <c r="AO15" i="2"/>
  <c r="AN15" i="2"/>
  <c r="AM15" i="2"/>
  <c r="AL15" i="2"/>
  <c r="AM9" i="2"/>
  <c r="AN9" i="2"/>
  <c r="AO9" i="2"/>
  <c r="AP9" i="2"/>
  <c r="AQ9" i="2"/>
  <c r="AL9" i="2"/>
  <c r="AT13" i="10" l="1"/>
  <c r="AX14" i="10"/>
  <c r="BF14" i="10"/>
  <c r="BB14" i="10"/>
  <c r="AH13" i="10"/>
  <c r="AP14" i="10"/>
  <c r="AL14" i="10"/>
  <c r="AD13" i="10"/>
  <c r="AB38" i="1"/>
  <c r="AC37" i="1"/>
  <c r="AB37" i="1"/>
  <c r="AC36" i="1"/>
  <c r="AB36" i="1"/>
  <c r="AC35" i="1"/>
  <c r="AB35" i="1"/>
  <c r="AC34" i="1"/>
  <c r="AB34" i="1"/>
  <c r="AC33" i="1"/>
  <c r="AB33" i="1"/>
  <c r="AC32" i="1"/>
  <c r="AB32" i="1"/>
  <c r="Z38" i="1"/>
  <c r="Y38" i="1"/>
  <c r="Z37" i="1"/>
  <c r="Y37" i="1"/>
  <c r="Z36" i="1"/>
  <c r="Y36" i="1"/>
  <c r="Z35" i="1"/>
  <c r="Y35" i="1"/>
  <c r="Z34" i="1"/>
  <c r="Y34" i="1"/>
  <c r="Z33" i="1"/>
  <c r="Y33" i="1"/>
  <c r="Z32" i="1"/>
  <c r="Y32" i="1"/>
  <c r="Z31" i="1"/>
  <c r="Y31" i="1"/>
  <c r="W31" i="1"/>
  <c r="W32" i="1"/>
  <c r="W33" i="1"/>
  <c r="W34" i="1"/>
  <c r="W35" i="1"/>
  <c r="W36" i="1"/>
  <c r="W37" i="1"/>
  <c r="W38" i="1"/>
  <c r="V32" i="1"/>
  <c r="V33" i="1"/>
  <c r="V34" i="1"/>
  <c r="V35" i="1"/>
  <c r="V36" i="1"/>
  <c r="V37" i="1"/>
  <c r="V38" i="1"/>
  <c r="V31" i="1"/>
  <c r="AA38" i="1"/>
  <c r="AA37" i="1"/>
  <c r="AA36" i="1"/>
  <c r="AA35" i="1"/>
  <c r="AA34" i="1"/>
  <c r="AA33" i="1"/>
  <c r="X38" i="1"/>
  <c r="X37" i="1"/>
  <c r="X36" i="1"/>
  <c r="X35" i="1"/>
  <c r="X34" i="1"/>
  <c r="X33" i="1"/>
  <c r="U33" i="1"/>
  <c r="U34" i="1"/>
  <c r="U35" i="1"/>
  <c r="U36" i="1"/>
  <c r="U37" i="1"/>
  <c r="U38" i="1"/>
  <c r="G32" i="1"/>
  <c r="G33" i="1" s="1"/>
  <c r="G34" i="1" s="1"/>
  <c r="G35" i="1" s="1"/>
  <c r="G36" i="1" s="1"/>
  <c r="G37" i="1" s="1"/>
  <c r="G38" i="1" s="1"/>
  <c r="AT14" i="10" l="1"/>
  <c r="AD14" i="10"/>
  <c r="AH14" i="10"/>
  <c r="Z28" i="1"/>
  <c r="Z27" i="1"/>
  <c r="Z26" i="1"/>
  <c r="Z25" i="1"/>
  <c r="Z24" i="1"/>
  <c r="Z23" i="1"/>
  <c r="X28" i="1"/>
  <c r="X27" i="1"/>
  <c r="X26" i="1"/>
  <c r="X25" i="1"/>
  <c r="X24" i="1"/>
  <c r="X23" i="1"/>
  <c r="V23" i="1"/>
  <c r="V24" i="1"/>
  <c r="V25" i="1"/>
  <c r="V26" i="1"/>
  <c r="V27" i="1"/>
  <c r="V28" i="1"/>
  <c r="Y28" i="1"/>
  <c r="Y27" i="1"/>
  <c r="Y26" i="1"/>
  <c r="Y25" i="1"/>
  <c r="Y24" i="1"/>
  <c r="Y23" i="1"/>
  <c r="Y22" i="1"/>
  <c r="Y21" i="1"/>
  <c r="W28" i="1"/>
  <c r="W27" i="1"/>
  <c r="W26" i="1"/>
  <c r="W25" i="1"/>
  <c r="W24" i="1"/>
  <c r="W23" i="1"/>
  <c r="W22" i="1"/>
  <c r="W21" i="1"/>
  <c r="U27" i="1"/>
  <c r="U28" i="1"/>
  <c r="U22" i="1"/>
  <c r="U23" i="1"/>
  <c r="U24" i="1"/>
  <c r="U25" i="1"/>
  <c r="U26" i="1"/>
  <c r="U21" i="1"/>
  <c r="G22" i="1"/>
  <c r="G23" i="1" s="1"/>
  <c r="G24" i="1" s="1"/>
  <c r="G25" i="1" s="1"/>
  <c r="G26" i="1" s="1"/>
  <c r="G27" i="1" s="1"/>
  <c r="G28" i="1" s="1"/>
  <c r="AE17" i="1" l="1"/>
  <c r="AD17" i="1"/>
  <c r="AE16" i="1"/>
  <c r="AD16" i="1"/>
  <c r="AE15" i="1"/>
  <c r="AD15" i="1"/>
  <c r="AE14" i="1"/>
  <c r="AD14" i="1"/>
  <c r="AB17" i="1"/>
  <c r="AA17" i="1"/>
  <c r="Z17" i="1"/>
  <c r="AB16" i="1"/>
  <c r="AA16" i="1"/>
  <c r="Z16" i="1"/>
  <c r="AB15" i="1"/>
  <c r="AA15" i="1"/>
  <c r="Z15" i="1"/>
  <c r="AB14" i="1"/>
  <c r="AA14" i="1"/>
  <c r="Z14" i="1"/>
  <c r="W14" i="1"/>
  <c r="X14" i="1"/>
  <c r="W15" i="1"/>
  <c r="X15" i="1"/>
  <c r="W16" i="1"/>
  <c r="X16" i="1"/>
  <c r="W17" i="1"/>
  <c r="X17" i="1"/>
  <c r="V14" i="1"/>
  <c r="V15" i="1"/>
  <c r="V16" i="1"/>
  <c r="V17" i="1"/>
  <c r="AF17" i="1"/>
  <c r="AF16" i="1"/>
  <c r="AF15" i="1"/>
  <c r="AF14" i="1"/>
  <c r="AC18" i="1"/>
  <c r="AC17" i="1"/>
  <c r="AC16" i="1"/>
  <c r="AC15" i="1"/>
  <c r="AC14" i="1"/>
  <c r="AC13" i="1"/>
  <c r="Y18" i="1"/>
  <c r="Y17" i="1"/>
  <c r="Y16" i="1"/>
  <c r="Y15" i="1"/>
  <c r="Y14" i="1"/>
  <c r="Y13" i="1"/>
  <c r="U6" i="1"/>
  <c r="X6" i="1"/>
  <c r="Y6" i="1"/>
  <c r="AA6" i="1"/>
  <c r="AB6" i="1"/>
  <c r="U7" i="1"/>
  <c r="V7" i="1"/>
  <c r="W7" i="1"/>
  <c r="X7" i="1"/>
  <c r="Y7" i="1"/>
  <c r="AA7" i="1"/>
  <c r="AB7" i="1"/>
  <c r="AC7" i="1"/>
  <c r="U8" i="1"/>
  <c r="V8" i="1"/>
  <c r="W8" i="1"/>
  <c r="X8" i="1"/>
  <c r="Y8" i="1"/>
  <c r="Z8" i="1"/>
  <c r="AA8" i="1"/>
  <c r="AB8" i="1"/>
  <c r="AC8" i="1"/>
  <c r="U9" i="1"/>
  <c r="V9" i="1"/>
  <c r="W9" i="1"/>
  <c r="X9" i="1"/>
  <c r="Y9" i="1"/>
  <c r="Z9" i="1"/>
  <c r="AA9" i="1"/>
  <c r="AB9" i="1"/>
  <c r="AC9" i="1"/>
  <c r="U10" i="1"/>
  <c r="V10" i="1"/>
  <c r="X10" i="1"/>
  <c r="Y10" i="1"/>
  <c r="Z10" i="1"/>
  <c r="AA10" i="1"/>
  <c r="AB10" i="1"/>
  <c r="AC10" i="1"/>
  <c r="U5" i="1"/>
  <c r="U14" i="1"/>
  <c r="U15" i="1"/>
  <c r="U16" i="1"/>
  <c r="U17" i="1"/>
  <c r="U18" i="1"/>
  <c r="U13" i="1"/>
  <c r="G14" i="1"/>
  <c r="G15" i="1" s="1"/>
  <c r="G16" i="1" s="1"/>
  <c r="G17" i="1" s="1"/>
  <c r="G18" i="1" s="1"/>
  <c r="G6" i="1" l="1"/>
  <c r="G7" i="1" s="1"/>
  <c r="G8" i="1" s="1"/>
  <c r="G9" i="1" s="1"/>
  <c r="G10" i="1" s="1"/>
</calcChain>
</file>

<file path=xl/sharedStrings.xml><?xml version="1.0" encoding="utf-8"?>
<sst xmlns="http://schemas.openxmlformats.org/spreadsheetml/2006/main" count="1016" uniqueCount="356">
  <si>
    <t>Data summary</t>
  </si>
  <si>
    <t>[Agonist] vs. normalized response</t>
  </si>
  <si>
    <t>Best-fit values</t>
  </si>
  <si>
    <t>EC50</t>
  </si>
  <si>
    <t>logEC50</t>
  </si>
  <si>
    <t>95% CI (profile likelihood)</t>
  </si>
  <si>
    <t>Goodness of Fit</t>
  </si>
  <si>
    <t>Degrees of Freedom</t>
  </si>
  <si>
    <t>R squared</t>
  </si>
  <si>
    <t>Sum of Squares</t>
  </si>
  <si>
    <t>Sy.x</t>
  </si>
  <si>
    <t>Constraints</t>
  </si>
  <si>
    <t>EC50 &gt; 0</t>
  </si>
  <si>
    <t>Number of points</t>
  </si>
  <si>
    <t># of X values</t>
  </si>
  <si>
    <t># Y values analyzed</t>
  </si>
  <si>
    <t>EC50 values (E:T ratio)</t>
  </si>
  <si>
    <t>donor</t>
  </si>
  <si>
    <t>Normality test</t>
  </si>
  <si>
    <t>Shapiro-Wilk test</t>
  </si>
  <si>
    <t>W</t>
  </si>
  <si>
    <t>P value</t>
  </si>
  <si>
    <t>Passed normality test (alpha=0.05)?</t>
  </si>
  <si>
    <t>No</t>
  </si>
  <si>
    <t>P value summary</t>
  </si>
  <si>
    <t>Statistical analysis</t>
  </si>
  <si>
    <t>Significantly different (P &lt; 0.05)?</t>
  </si>
  <si>
    <t>Yes</t>
  </si>
  <si>
    <t>One- or two-tailed P value?</t>
  </si>
  <si>
    <t>Two-tailed</t>
  </si>
  <si>
    <t>Number of pairs</t>
  </si>
  <si>
    <t>B</t>
  </si>
  <si>
    <t>C</t>
  </si>
  <si>
    <t>D</t>
  </si>
  <si>
    <t>E</t>
  </si>
  <si>
    <t>F</t>
  </si>
  <si>
    <t>pos CT</t>
  </si>
  <si>
    <t>neg CT</t>
  </si>
  <si>
    <t>#4</t>
  </si>
  <si>
    <t>#1</t>
  </si>
  <si>
    <t>#5</t>
  </si>
  <si>
    <t>PC046d donor #1 #4 #5</t>
  </si>
  <si>
    <t>Resazurin absorbance values</t>
  </si>
  <si>
    <t>% cytotoxicity</t>
  </si>
  <si>
    <t>1d5%</t>
  </si>
  <si>
    <t>1d1%</t>
  </si>
  <si>
    <t>pos</t>
  </si>
  <si>
    <t>neg</t>
  </si>
  <si>
    <t>#04</t>
  </si>
  <si>
    <t>#8</t>
  </si>
  <si>
    <t>#14</t>
  </si>
  <si>
    <t>#15</t>
  </si>
  <si>
    <t>PC046e donor #04 #8 #14 #15</t>
  </si>
  <si>
    <t>plate1</t>
  </si>
  <si>
    <t>plate2</t>
  </si>
  <si>
    <t>#3</t>
  </si>
  <si>
    <t>PC046f</t>
  </si>
  <si>
    <t>#9</t>
  </si>
  <si>
    <t>PC046f donor #03 #9</t>
  </si>
  <si>
    <t>#7</t>
  </si>
  <si>
    <t>#16</t>
  </si>
  <si>
    <t>#17</t>
  </si>
  <si>
    <t>PC046d</t>
  </si>
  <si>
    <t>PC046e</t>
  </si>
  <si>
    <t>PC046g</t>
  </si>
  <si>
    <t>outlier determined with ROUT method (Q=1%)</t>
  </si>
  <si>
    <t>0.1827 to 0.2689</t>
  </si>
  <si>
    <t>0.1871 to 0.2760</t>
  </si>
  <si>
    <t>0.1288 to 0.1879</t>
  </si>
  <si>
    <t>-0.7382 to -0.5703</t>
  </si>
  <si>
    <t>-0.7280 to -0.5591</t>
  </si>
  <si>
    <t>-0.8902 to -0.7261</t>
  </si>
  <si>
    <t>*</t>
  </si>
  <si>
    <t>t, df</t>
  </si>
  <si>
    <t>t=2.593, df=9</t>
  </si>
  <si>
    <t>ns</t>
  </si>
  <si>
    <t>t=1.143, df=8</t>
  </si>
  <si>
    <t>Paired t test vs 21%</t>
  </si>
  <si>
    <t>PC046g donor #07 #16 #17</t>
  </si>
  <si>
    <t>IFNg  (pg/ml)</t>
  </si>
  <si>
    <t>CD19 CAR</t>
  </si>
  <si>
    <t>VC</t>
  </si>
  <si>
    <t>%cytotox</t>
  </si>
  <si>
    <t>RAJI counts</t>
  </si>
  <si>
    <t>5%1d</t>
  </si>
  <si>
    <t>1%1d</t>
  </si>
  <si>
    <t>LK010c (E:T ratio = 0.5)</t>
  </si>
  <si>
    <t>LK010d (E:T ratio = 0.5)</t>
  </si>
  <si>
    <t>Cytotoxicity assay with CD19 CAR T cells</t>
  </si>
  <si>
    <t>ELISA</t>
  </si>
  <si>
    <t>VC (RQR8 alone)</t>
  </si>
  <si>
    <t>t=2.481, df=3</t>
  </si>
  <si>
    <t>P value vs 21%</t>
  </si>
  <si>
    <t>t=3.377, df=3</t>
  </si>
  <si>
    <t>last 3 days at 5%</t>
  </si>
  <si>
    <t>first 3 days at 5%</t>
  </si>
  <si>
    <t>first 3 days at 1%</t>
  </si>
  <si>
    <t>last 3 days at 1%</t>
  </si>
  <si>
    <t>21% CT 1</t>
  </si>
  <si>
    <t>21% CT 2</t>
  </si>
  <si>
    <t>PC046f donor #03</t>
  </si>
  <si>
    <t>T cell #\donor</t>
  </si>
  <si>
    <t>first 3d5%</t>
  </si>
  <si>
    <t>first 3d 1%</t>
  </si>
  <si>
    <t>last 3d5%</t>
  </si>
  <si>
    <t>last 3d1%</t>
  </si>
  <si>
    <t>HER2 CAR</t>
  </si>
  <si>
    <t>0.2212 to 0.4413</t>
  </si>
  <si>
    <t>0.2774 to 0.9282</t>
  </si>
  <si>
    <t>0.1476 to 1.400</t>
  </si>
  <si>
    <t>-0.6553 to -0.3552</t>
  </si>
  <si>
    <t>-0.5569 to -0.03236</t>
  </si>
  <si>
    <t>-0.8309 to 0.1461</t>
  </si>
  <si>
    <t>0.2846 to 0.4229</t>
  </si>
  <si>
    <t>0.3875 to 0.7362</t>
  </si>
  <si>
    <t>0.2858 to 0.5460</t>
  </si>
  <si>
    <t>-0.5457 to -0.3738</t>
  </si>
  <si>
    <t>-0.4117 to -0.1330</t>
  </si>
  <si>
    <t>-0.5440 to -0.2628</t>
  </si>
  <si>
    <t>t=1.136, df=2</t>
  </si>
  <si>
    <t>t=1.869, df=2</t>
  </si>
  <si>
    <t>t=0.7718, df=3</t>
  </si>
  <si>
    <t>t=0.4798, df=3</t>
  </si>
  <si>
    <t>first 3d 5%</t>
  </si>
  <si>
    <t>last 3d 5%</t>
  </si>
  <si>
    <t>last 3d 1%</t>
  </si>
  <si>
    <t>t=1.339, df=3</t>
  </si>
  <si>
    <t>t=1.901, df=3</t>
  </si>
  <si>
    <t>t=0.1343, df=3</t>
  </si>
  <si>
    <t>t=0.3350, df=3</t>
  </si>
  <si>
    <t>Cytotox assay</t>
  </si>
  <si>
    <t>t=4.235, df=3</t>
  </si>
  <si>
    <t>t=5.818, df=3</t>
  </si>
  <si>
    <t>t=0.9188, df=3</t>
  </si>
  <si>
    <t>t=0.1915, df=3</t>
  </si>
  <si>
    <t>CT</t>
  </si>
  <si>
    <t>Sample:</t>
  </si>
  <si>
    <t>Exact or approximate P value?</t>
  </si>
  <si>
    <t>Exact</t>
  </si>
  <si>
    <t>Sum of ranks in column A,B</t>
  </si>
  <si>
    <t>Mann-Whitney U</t>
  </si>
  <si>
    <t>1:2 ET ratio</t>
  </si>
  <si>
    <t>IFNg (pg/ml)</t>
  </si>
  <si>
    <t>21% n1</t>
  </si>
  <si>
    <t>pg/ml</t>
  </si>
  <si>
    <t>21% n2</t>
  </si>
  <si>
    <t>21% n3</t>
  </si>
  <si>
    <t>21% n4</t>
  </si>
  <si>
    <t>21% n5</t>
  </si>
  <si>
    <t>21% n6</t>
  </si>
  <si>
    <t>1% n1</t>
  </si>
  <si>
    <t>1% n2</t>
  </si>
  <si>
    <t>1% n3</t>
  </si>
  <si>
    <t>1% n4</t>
  </si>
  <si>
    <t>1% n5</t>
  </si>
  <si>
    <t>1% n6</t>
  </si>
  <si>
    <t>STD curve</t>
  </si>
  <si>
    <t>1%1day</t>
  </si>
  <si>
    <t>Paired t test</t>
  </si>
  <si>
    <t>**</t>
  </si>
  <si>
    <t>t=5.930, df=5</t>
  </si>
  <si>
    <t>21%</t>
  </si>
  <si>
    <t>LK010c</t>
  </si>
  <si>
    <t>LK010d</t>
  </si>
  <si>
    <t>% Cytotox</t>
  </si>
  <si>
    <t>Control</t>
  </si>
  <si>
    <t>E:T ratio\donor</t>
  </si>
  <si>
    <t>Last 3 days hypoxic CAR-T cells</t>
  </si>
  <si>
    <t>1 day hypoxic T cells</t>
  </si>
  <si>
    <t>5% 1day</t>
  </si>
  <si>
    <t>1% 1 day</t>
  </si>
  <si>
    <t>First 3 days hypoxic CAR-T cells</t>
  </si>
  <si>
    <t>RQR8-CD19 CAR (RAJi counts)</t>
  </si>
  <si>
    <t>Vector control (RAJi counts)</t>
  </si>
  <si>
    <t>t=3.425, df=3</t>
  </si>
  <si>
    <t>Donor</t>
  </si>
  <si>
    <t>21</t>
  </si>
  <si>
    <t>5</t>
  </si>
  <si>
    <t>1</t>
  </si>
  <si>
    <t>LK010b</t>
  </si>
  <si>
    <t>&lt;0.0001</t>
  </si>
  <si>
    <t>****</t>
  </si>
  <si>
    <t>days in low oxygen</t>
  </si>
  <si>
    <t>first 3 days</t>
  </si>
  <si>
    <t>last 3 days</t>
  </si>
  <si>
    <t>Dunn's multiple comparisons test</t>
  </si>
  <si>
    <t>Mean rank diff.</t>
  </si>
  <si>
    <t>Significant?</t>
  </si>
  <si>
    <t>Summary</t>
  </si>
  <si>
    <t>Adjusted P Value</t>
  </si>
  <si>
    <t>21 vs. 5</t>
  </si>
  <si>
    <t>&gt;0.9999</t>
  </si>
  <si>
    <t>21 vs. 1</t>
  </si>
  <si>
    <t>%O2</t>
  </si>
  <si>
    <t>1 day</t>
  </si>
  <si>
    <t>***</t>
  </si>
  <si>
    <t>OT-I</t>
  </si>
  <si>
    <t>norm to beads</t>
  </si>
  <si>
    <t>per g of tumour</t>
  </si>
  <si>
    <t>c tube + tumor</t>
  </si>
  <si>
    <t>tumor</t>
  </si>
  <si>
    <t>#beads</t>
  </si>
  <si>
    <t>Act1</t>
  </si>
  <si>
    <t>Tube_001.fcs</t>
  </si>
  <si>
    <t>Tube_002.fcs</t>
  </si>
  <si>
    <t>Tube_003.fcs</t>
  </si>
  <si>
    <t>Tube_004.fcs</t>
  </si>
  <si>
    <t>Tube_005.fcs</t>
  </si>
  <si>
    <t>Tube_006.fcs</t>
  </si>
  <si>
    <t>Tube_007.fcs</t>
  </si>
  <si>
    <t>Tube_008.fcs</t>
  </si>
  <si>
    <t>Tube_009.fcs</t>
  </si>
  <si>
    <t>Tube_010.fcs</t>
  </si>
  <si>
    <t>Tube_011.fcs</t>
  </si>
  <si>
    <t>Tube_012.fcs</t>
  </si>
  <si>
    <t>Tube_013.fcs</t>
  </si>
  <si>
    <t>Tube_014.fcs</t>
  </si>
  <si>
    <t>Tube_016.fcs</t>
  </si>
  <si>
    <t>Tube_017.fcs</t>
  </si>
  <si>
    <t>Tube_018.fcs</t>
  </si>
  <si>
    <t>Tube_020.fcs</t>
  </si>
  <si>
    <t>Tube_023.fcs</t>
  </si>
  <si>
    <t>Tube_024.fcs</t>
  </si>
  <si>
    <t>Tube_027.fcs</t>
  </si>
  <si>
    <t>Tube_028.fcs</t>
  </si>
  <si>
    <t>Tube_029.fcs</t>
  </si>
  <si>
    <t>C tube weight (g)</t>
  </si>
  <si>
    <t>Condition</t>
  </si>
  <si>
    <t>per million CD45+</t>
  </si>
  <si>
    <t>CD45</t>
  </si>
  <si>
    <t>Resuspend tumour lysates according to tumour weight. E.g. 350mg of tumour resusoended in 350uL FACS buffer. Then, 200uL of each tumour suspension were taken for analysis</t>
  </si>
  <si>
    <t>RAW counts</t>
  </si>
  <si>
    <t>Added 21200 count beads per tube</t>
  </si>
  <si>
    <t>Mann Whitney test</t>
  </si>
  <si>
    <t>123 , 153</t>
  </si>
  <si>
    <t>per gram of tumour</t>
  </si>
  <si>
    <t>151 , 125</t>
  </si>
  <si>
    <t>Fig 6J</t>
  </si>
  <si>
    <t>124 , 152</t>
  </si>
  <si>
    <t>Tumour weight (mg)</t>
  </si>
  <si>
    <t>CAR-T cell# \ donor</t>
  </si>
  <si>
    <t>CD8 CAR-T cells</t>
  </si>
  <si>
    <t>PBMC CAR-T cells</t>
  </si>
  <si>
    <t>0.5180 to 0.6322</t>
  </si>
  <si>
    <t>0.3344 to 0.4884</t>
  </si>
  <si>
    <t>-0.2856 to -0.1991</t>
  </si>
  <si>
    <t>-0.4757 to -0.3113</t>
  </si>
  <si>
    <t>t=6.063, df=3</t>
  </si>
  <si>
    <t>0.4374 to 0.5133</t>
  </si>
  <si>
    <t>0.2960 to 0.3969</t>
  </si>
  <si>
    <t>-0.3591 to -0.2896</t>
  </si>
  <si>
    <t>-0.5287 to -0.4013</t>
  </si>
  <si>
    <t>t=3.316, df=3</t>
  </si>
  <si>
    <t>cell number</t>
  </si>
  <si>
    <t>n1 21</t>
  </si>
  <si>
    <t>days in 1%</t>
  </si>
  <si>
    <t>1d 1%</t>
  </si>
  <si>
    <t>cells/ml e6</t>
  </si>
  <si>
    <t>3d 1%</t>
  </si>
  <si>
    <t>c1</t>
  </si>
  <si>
    <t>7d 1%</t>
  </si>
  <si>
    <t>c2</t>
  </si>
  <si>
    <t>n2 21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</si>
  <si>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</si>
  <si>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</si>
  <si>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</si>
  <si>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</si>
  <si>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</si>
  <si>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</si>
  <si>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</si>
  <si>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</si>
  <si>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</si>
  <si>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WT1</t>
  </si>
  <si>
    <t>WT2</t>
  </si>
  <si>
    <t>WT3</t>
  </si>
  <si>
    <t>WT4</t>
  </si>
  <si>
    <t>WT5</t>
  </si>
  <si>
    <t>WT6</t>
  </si>
  <si>
    <t>WT7</t>
  </si>
  <si>
    <t>WT8</t>
  </si>
  <si>
    <t>WT9</t>
  </si>
  <si>
    <t>G</t>
  </si>
  <si>
    <t>H</t>
  </si>
  <si>
    <t>n3 21</t>
  </si>
  <si>
    <t>n4 21</t>
  </si>
  <si>
    <t>n6 21</t>
  </si>
  <si>
    <t>n5 21</t>
  </si>
  <si>
    <t>n7 21</t>
  </si>
  <si>
    <t>n8 21</t>
  </si>
  <si>
    <t>n9 21</t>
  </si>
  <si>
    <t>posCT</t>
  </si>
  <si>
    <t>negCT</t>
  </si>
  <si>
    <t>0</t>
  </si>
  <si>
    <t>3</t>
  </si>
  <si>
    <t>7</t>
  </si>
  <si>
    <t>93.65485*</t>
  </si>
  <si>
    <t>69.65162*</t>
  </si>
  <si>
    <t>52.63872*</t>
  </si>
  <si>
    <t>32.84833*</t>
  </si>
  <si>
    <t>21.12011*</t>
  </si>
  <si>
    <t>15.11464*</t>
  </si>
  <si>
    <t>11.02918*</t>
  </si>
  <si>
    <t>6.145275*</t>
  </si>
  <si>
    <t>4.452062*</t>
  </si>
  <si>
    <t>0.462915*</t>
  </si>
  <si>
    <t>1.012821*</t>
  </si>
  <si>
    <t>96.58458*</t>
  </si>
  <si>
    <t>80.89828*</t>
  </si>
  <si>
    <t>59.55759*</t>
  </si>
  <si>
    <t>34.64406*</t>
  </si>
  <si>
    <t>23.61488*</t>
  </si>
  <si>
    <t>15.21717*</t>
  </si>
  <si>
    <t>8.745676*</t>
  </si>
  <si>
    <t>5.225658*</t>
  </si>
  <si>
    <t>3.417493*</t>
  </si>
  <si>
    <t>-0.5033*</t>
  </si>
  <si>
    <t>1.273793*</t>
  </si>
  <si>
    <t>65.50403*</t>
  </si>
  <si>
    <t>87.60589*</t>
  </si>
  <si>
    <t>78.08662*</t>
  </si>
  <si>
    <t>62.59916*</t>
  </si>
  <si>
    <t>46.35985*</t>
  </si>
  <si>
    <t>31.74851*</t>
  </si>
  <si>
    <t>21.67312*</t>
  </si>
  <si>
    <t>14.74804*</t>
  </si>
  <si>
    <t>9.643545*</t>
  </si>
  <si>
    <t>4.672646*</t>
  </si>
  <si>
    <t>1.85166*</t>
  </si>
  <si>
    <t>66.1751*</t>
  </si>
  <si>
    <t>47.00918*</t>
  </si>
  <si>
    <t>32.28599*</t>
  </si>
  <si>
    <t>22.25099*</t>
  </si>
  <si>
    <t>16.91038*</t>
  </si>
  <si>
    <t>12.92123*</t>
  </si>
  <si>
    <t>8.590336*</t>
  </si>
  <si>
    <t>4.946045*</t>
  </si>
  <si>
    <t>3.588368*</t>
  </si>
  <si>
    <t>1.901369*</t>
  </si>
  <si>
    <t>0.344856*</t>
  </si>
  <si>
    <t>cell#\days in 1%</t>
  </si>
  <si>
    <t>EC50 (E:T ratio)</t>
  </si>
  <si>
    <t>Dunnett's multiple comparisons test</t>
  </si>
  <si>
    <t>Mean Diff.</t>
  </si>
  <si>
    <t>95.00% CI of diff.</t>
  </si>
  <si>
    <t>Below threshold?</t>
  </si>
  <si>
    <t>A-?</t>
  </si>
  <si>
    <t>0 vs. 1</t>
  </si>
  <si>
    <t>0.1718 to 1.486</t>
  </si>
  <si>
    <t>0 vs. 3</t>
  </si>
  <si>
    <t>-0.6729 to 1.943</t>
  </si>
  <si>
    <t>0 vs. 7</t>
  </si>
  <si>
    <t>-7.387 to -1.830</t>
  </si>
  <si>
    <t>cell#/days in 1%</t>
  </si>
  <si>
    <t>WT6 identified as outlier ROUT Q=1%</t>
  </si>
  <si>
    <t>Fig 6 S1N</t>
  </si>
  <si>
    <t>Fig 6 S1O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</si>
</sst>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0"/>
      <color theme="0"/>
      <name val="Arial"/>
      <family val="2"/>
    </font>
    <font>
      <i/>
      <sz val="10"/>
      <color rgb="FF0000FF"/>
      <name val="Arial"/>
      <family val="2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4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0" xfId="0" applyFont="1"/>
    <xf numFmtId="0" fontId="4" fillId="0" borderId="5" xfId="0" applyFont="1" applyBorder="1"/>
    <xf numFmtId="0" fontId="0" fillId="2" borderId="6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6" xfId="0" applyFont="1" applyFill="1" applyBorder="1"/>
    <xf numFmtId="0" fontId="4" fillId="0" borderId="1" xfId="0" applyFont="1" applyBorder="1" applyAlignment="1">
      <alignment horizontal="left"/>
    </xf>
    <xf numFmtId="0" fontId="4" fillId="0" borderId="2" xfId="0" applyFont="1" applyBorder="1"/>
    <xf numFmtId="0" fontId="0" fillId="0" borderId="3" xfId="0" applyBorder="1"/>
    <xf numFmtId="0" fontId="0" fillId="0" borderId="5" xfId="0" applyBorder="1"/>
    <xf numFmtId="0" fontId="4" fillId="0" borderId="9" xfId="0" applyFont="1" applyBorder="1" applyAlignment="1">
      <alignment horizontal="left"/>
    </xf>
    <xf numFmtId="0" fontId="4" fillId="0" borderId="10" xfId="0" applyFont="1" applyBorder="1"/>
    <xf numFmtId="0" fontId="0" fillId="0" borderId="11" xfId="0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10" xfId="0" applyBorder="1"/>
    <xf numFmtId="0" fontId="0" fillId="0" borderId="9" xfId="0" applyBorder="1"/>
    <xf numFmtId="0" fontId="5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2" fontId="5" fillId="5" borderId="0" xfId="0" applyNumberFormat="1" applyFont="1" applyFill="1" applyAlignment="1">
      <alignment horizontal="center" vertical="center" wrapText="1"/>
    </xf>
    <xf numFmtId="2" fontId="4" fillId="5" borderId="0" xfId="0" applyNumberFormat="1" applyFont="1" applyFill="1" applyAlignment="1">
      <alignment horizontal="center"/>
    </xf>
    <xf numFmtId="2" fontId="4" fillId="5" borderId="0" xfId="0" applyNumberFormat="1" applyFont="1" applyFill="1"/>
    <xf numFmtId="0" fontId="1" fillId="0" borderId="0" xfId="0" applyFont="1"/>
    <xf numFmtId="0" fontId="0" fillId="3" borderId="2" xfId="0" applyFill="1" applyBorder="1"/>
    <xf numFmtId="0" fontId="0" fillId="6" borderId="2" xfId="0" applyFill="1" applyBorder="1"/>
    <xf numFmtId="0" fontId="0" fillId="3" borderId="0" xfId="0" applyFill="1"/>
    <xf numFmtId="0" fontId="0" fillId="6" borderId="0" xfId="0" applyFill="1"/>
    <xf numFmtId="2" fontId="0" fillId="3" borderId="0" xfId="0" applyNumberFormat="1" applyFill="1"/>
    <xf numFmtId="2" fontId="0" fillId="6" borderId="0" xfId="0" applyNumberFormat="1" applyFill="1"/>
    <xf numFmtId="0" fontId="5" fillId="5" borderId="10" xfId="0" applyFont="1" applyFill="1" applyBorder="1" applyAlignment="1">
      <alignment horizontal="center" vertical="center" wrapText="1"/>
    </xf>
    <xf numFmtId="0" fontId="4" fillId="5" borderId="10" xfId="0" applyFont="1" applyFill="1" applyBorder="1"/>
    <xf numFmtId="0" fontId="0" fillId="3" borderId="10" xfId="0" applyFill="1" applyBorder="1"/>
    <xf numFmtId="0" fontId="0" fillId="6" borderId="10" xfId="0" applyFill="1" applyBorder="1"/>
    <xf numFmtId="2" fontId="5" fillId="5" borderId="10" xfId="0" applyNumberFormat="1" applyFont="1" applyFill="1" applyBorder="1" applyAlignment="1">
      <alignment horizontal="center" vertical="center" wrapText="1"/>
    </xf>
    <xf numFmtId="2" fontId="4" fillId="5" borderId="10" xfId="0" applyNumberFormat="1" applyFont="1" applyFill="1" applyBorder="1"/>
    <xf numFmtId="2" fontId="0" fillId="3" borderId="10" xfId="0" applyNumberFormat="1" applyFill="1" applyBorder="1"/>
    <xf numFmtId="2" fontId="0" fillId="6" borderId="10" xfId="0" applyNumberFormat="1" applyFill="1" applyBorder="1"/>
    <xf numFmtId="9" fontId="0" fillId="7" borderId="6" xfId="0" applyNumberFormat="1" applyFill="1" applyBorder="1"/>
    <xf numFmtId="0" fontId="0" fillId="3" borderId="7" xfId="0" applyFill="1" applyBorder="1"/>
    <xf numFmtId="0" fontId="0" fillId="6" borderId="8" xfId="0" applyFill="1" applyBorder="1"/>
    <xf numFmtId="0" fontId="5" fillId="5" borderId="4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0" fillId="0" borderId="1" xfId="0" applyBorder="1"/>
    <xf numFmtId="0" fontId="0" fillId="8" borderId="0" xfId="0" applyFill="1"/>
    <xf numFmtId="1" fontId="0" fillId="8" borderId="0" xfId="0" applyNumberFormat="1" applyFill="1"/>
    <xf numFmtId="0" fontId="0" fillId="11" borderId="0" xfId="0" applyFill="1"/>
    <xf numFmtId="1" fontId="0" fillId="11" borderId="10" xfId="0" applyNumberFormat="1" applyFill="1" applyBorder="1"/>
    <xf numFmtId="1" fontId="0" fillId="11" borderId="11" xfId="0" applyNumberFormat="1" applyFill="1" applyBorder="1"/>
    <xf numFmtId="0" fontId="0" fillId="8" borderId="5" xfId="0" applyFill="1" applyBorder="1"/>
    <xf numFmtId="2" fontId="5" fillId="5" borderId="4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>
      <alignment horizontal="center" vertical="center" wrapText="1"/>
    </xf>
    <xf numFmtId="0" fontId="0" fillId="7" borderId="2" xfId="0" applyFill="1" applyBorder="1"/>
    <xf numFmtId="0" fontId="0" fillId="7" borderId="0" xfId="0" applyFill="1"/>
    <xf numFmtId="0" fontId="0" fillId="7" borderId="10" xfId="0" applyFill="1" applyBorder="1"/>
    <xf numFmtId="0" fontId="1" fillId="5" borderId="1" xfId="0" applyFont="1" applyFill="1" applyBorder="1"/>
    <xf numFmtId="0" fontId="1" fillId="5" borderId="2" xfId="0" applyFont="1" applyFill="1" applyBorder="1"/>
    <xf numFmtId="0" fontId="1" fillId="3" borderId="2" xfId="0" applyFont="1" applyFill="1" applyBorder="1"/>
    <xf numFmtId="0" fontId="1" fillId="6" borderId="2" xfId="0" applyFont="1" applyFill="1" applyBorder="1"/>
    <xf numFmtId="0" fontId="1" fillId="6" borderId="3" xfId="0" applyFont="1" applyFill="1" applyBorder="1"/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1" fillId="7" borderId="2" xfId="0" applyFont="1" applyFill="1" applyBorder="1"/>
    <xf numFmtId="1" fontId="0" fillId="11" borderId="5" xfId="0" applyNumberFormat="1" applyFill="1" applyBorder="1"/>
    <xf numFmtId="2" fontId="5" fillId="3" borderId="0" xfId="0" applyNumberFormat="1" applyFont="1" applyFill="1" applyAlignment="1">
      <alignment horizontal="center" vertical="center" wrapText="1"/>
    </xf>
    <xf numFmtId="2" fontId="5" fillId="6" borderId="0" xfId="0" applyNumberFormat="1" applyFont="1" applyFill="1" applyAlignment="1">
      <alignment horizontal="center" vertical="center" wrapText="1"/>
    </xf>
    <xf numFmtId="0" fontId="6" fillId="6" borderId="0" xfId="0" applyFont="1" applyFill="1"/>
    <xf numFmtId="2" fontId="5" fillId="3" borderId="10" xfId="0" applyNumberFormat="1" applyFont="1" applyFill="1" applyBorder="1" applyAlignment="1">
      <alignment horizontal="center" vertical="center" wrapText="1"/>
    </xf>
    <xf numFmtId="2" fontId="5" fillId="6" borderId="10" xfId="0" applyNumberFormat="1" applyFont="1" applyFill="1" applyBorder="1" applyAlignment="1">
      <alignment horizontal="center" vertical="center" wrapText="1"/>
    </xf>
    <xf numFmtId="0" fontId="6" fillId="6" borderId="10" xfId="0" applyFont="1" applyFill="1" applyBorder="1"/>
    <xf numFmtId="0" fontId="0" fillId="4" borderId="2" xfId="0" applyFill="1" applyBorder="1"/>
    <xf numFmtId="0" fontId="1" fillId="5" borderId="4" xfId="0" applyFont="1" applyFill="1" applyBorder="1"/>
    <xf numFmtId="0" fontId="1" fillId="5" borderId="0" xfId="0" applyFont="1" applyFill="1"/>
    <xf numFmtId="0" fontId="1" fillId="3" borderId="0" xfId="0" applyFont="1" applyFill="1"/>
    <xf numFmtId="0" fontId="1" fillId="6" borderId="0" xfId="0" applyFont="1" applyFill="1"/>
    <xf numFmtId="0" fontId="1" fillId="4" borderId="2" xfId="0" applyFont="1" applyFill="1" applyBorder="1"/>
    <xf numFmtId="0" fontId="1" fillId="4" borderId="3" xfId="0" applyFont="1" applyFill="1" applyBorder="1"/>
    <xf numFmtId="0" fontId="0" fillId="4" borderId="0" xfId="0" applyFill="1"/>
    <xf numFmtId="0" fontId="0" fillId="4" borderId="5" xfId="0" applyFill="1" applyBorder="1"/>
    <xf numFmtId="0" fontId="0" fillId="4" borderId="10" xfId="0" applyFill="1" applyBorder="1"/>
    <xf numFmtId="0" fontId="0" fillId="4" borderId="11" xfId="0" applyFill="1" applyBorder="1"/>
    <xf numFmtId="1" fontId="0" fillId="11" borderId="0" xfId="0" applyNumberFormat="1" applyFill="1"/>
    <xf numFmtId="0" fontId="9" fillId="5" borderId="0" xfId="0" applyFont="1" applyFill="1" applyAlignment="1">
      <alignment horizontal="center" vertical="center" wrapText="1"/>
    </xf>
    <xf numFmtId="0" fontId="0" fillId="4" borderId="3" xfId="0" applyFill="1" applyBorder="1"/>
    <xf numFmtId="0" fontId="11" fillId="0" borderId="4" xfId="0" applyFont="1" applyBorder="1"/>
    <xf numFmtId="0" fontId="11" fillId="0" borderId="0" xfId="0" applyFont="1"/>
    <xf numFmtId="0" fontId="11" fillId="0" borderId="5" xfId="0" applyFont="1" applyBorder="1"/>
    <xf numFmtId="0" fontId="4" fillId="0" borderId="1" xfId="0" applyFont="1" applyBorder="1" applyAlignment="1">
      <alignment horizontal="center"/>
    </xf>
    <xf numFmtId="0" fontId="4" fillId="0" borderId="11" xfId="0" applyFont="1" applyBorder="1"/>
    <xf numFmtId="0" fontId="0" fillId="0" borderId="9" xfId="0" applyBorder="1" applyAlignment="1">
      <alignment horizontal="right"/>
    </xf>
    <xf numFmtId="1" fontId="0" fillId="8" borderId="5" xfId="0" applyNumberFormat="1" applyFill="1" applyBorder="1"/>
    <xf numFmtId="2" fontId="14" fillId="5" borderId="0" xfId="0" applyNumberFormat="1" applyFont="1" applyFill="1" applyAlignment="1">
      <alignment horizontal="center" vertical="center" wrapText="1"/>
    </xf>
    <xf numFmtId="2" fontId="14" fillId="5" borderId="10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/>
    <xf numFmtId="2" fontId="2" fillId="3" borderId="10" xfId="0" applyNumberFormat="1" applyFont="1" applyFill="1" applyBorder="1"/>
    <xf numFmtId="2" fontId="2" fillId="6" borderId="0" xfId="0" applyNumberFormat="1" applyFont="1" applyFill="1"/>
    <xf numFmtId="2" fontId="2" fillId="6" borderId="10" xfId="0" applyNumberFormat="1" applyFont="1" applyFill="1" applyBorder="1"/>
    <xf numFmtId="2" fontId="14" fillId="3" borderId="0" xfId="0" applyNumberFormat="1" applyFont="1" applyFill="1" applyAlignment="1">
      <alignment horizontal="center" vertical="center" wrapText="1"/>
    </xf>
    <xf numFmtId="2" fontId="14" fillId="3" borderId="10" xfId="0" applyNumberFormat="1" applyFont="1" applyFill="1" applyBorder="1" applyAlignment="1">
      <alignment horizontal="center" vertical="center" wrapText="1"/>
    </xf>
    <xf numFmtId="2" fontId="14" fillId="6" borderId="5" xfId="0" applyNumberFormat="1" applyFont="1" applyFill="1" applyBorder="1" applyAlignment="1">
      <alignment horizontal="center" vertical="center" wrapText="1"/>
    </xf>
    <xf numFmtId="2" fontId="14" fillId="6" borderId="11" xfId="0" applyNumberFormat="1" applyFont="1" applyFill="1" applyBorder="1" applyAlignment="1">
      <alignment horizontal="center" vertical="center" wrapText="1"/>
    </xf>
    <xf numFmtId="0" fontId="15" fillId="0" borderId="0" xfId="0" applyFont="1"/>
    <xf numFmtId="1" fontId="0" fillId="7" borderId="0" xfId="0" applyNumberFormat="1" applyFill="1"/>
    <xf numFmtId="2" fontId="1" fillId="7" borderId="10" xfId="0" applyNumberFormat="1" applyFont="1" applyFill="1" applyBorder="1"/>
    <xf numFmtId="0" fontId="0" fillId="4" borderId="0" xfId="0" applyFill="1" applyAlignment="1">
      <alignment horizontal="center"/>
    </xf>
    <xf numFmtId="1" fontId="0" fillId="7" borderId="0" xfId="0" applyNumberFormat="1" applyFill="1" applyAlignment="1">
      <alignment horizontal="center"/>
    </xf>
    <xf numFmtId="2" fontId="1" fillId="7" borderId="10" xfId="0" applyNumberFormat="1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1" fontId="0" fillId="7" borderId="12" xfId="0" applyNumberFormat="1" applyFill="1" applyBorder="1" applyAlignment="1">
      <alignment horizontal="center"/>
    </xf>
    <xf numFmtId="0" fontId="1" fillId="4" borderId="10" xfId="0" applyFont="1" applyFill="1" applyBorder="1"/>
    <xf numFmtId="1" fontId="0" fillId="3" borderId="0" xfId="0" applyNumberFormat="1" applyFill="1" applyAlignment="1">
      <alignment horizontal="center"/>
    </xf>
    <xf numFmtId="1" fontId="0" fillId="3" borderId="12" xfId="0" applyNumberFormat="1" applyFill="1" applyBorder="1" applyAlignment="1">
      <alignment horizontal="center"/>
    </xf>
    <xf numFmtId="2" fontId="1" fillId="3" borderId="10" xfId="0" applyNumberFormat="1" applyFont="1" applyFill="1" applyBorder="1" applyAlignment="1">
      <alignment horizontal="center"/>
    </xf>
    <xf numFmtId="2" fontId="1" fillId="6" borderId="10" xfId="0" applyNumberFormat="1" applyFont="1" applyFill="1" applyBorder="1" applyAlignment="1">
      <alignment horizontal="center"/>
    </xf>
    <xf numFmtId="2" fontId="1" fillId="6" borderId="11" xfId="0" applyNumberFormat="1" applyFont="1" applyFill="1" applyBorder="1" applyAlignment="1">
      <alignment horizontal="center"/>
    </xf>
    <xf numFmtId="1" fontId="0" fillId="6" borderId="0" xfId="0" applyNumberFormat="1" applyFill="1" applyAlignment="1">
      <alignment horizontal="center"/>
    </xf>
    <xf numFmtId="1" fontId="0" fillId="6" borderId="5" xfId="0" applyNumberFormat="1" applyFill="1" applyBorder="1" applyAlignment="1">
      <alignment horizontal="center"/>
    </xf>
    <xf numFmtId="1" fontId="0" fillId="6" borderId="12" xfId="0" applyNumberFormat="1" applyFill="1" applyBorder="1" applyAlignment="1">
      <alignment horizontal="center"/>
    </xf>
    <xf numFmtId="1" fontId="0" fillId="6" borderId="16" xfId="0" applyNumberFormat="1" applyFill="1" applyBorder="1" applyAlignment="1">
      <alignment horizontal="center"/>
    </xf>
    <xf numFmtId="1" fontId="1" fillId="7" borderId="12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4" borderId="9" xfId="0" applyFont="1" applyFill="1" applyBorder="1"/>
    <xf numFmtId="0" fontId="1" fillId="4" borderId="17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1" fontId="1" fillId="7" borderId="16" xfId="0" applyNumberFormat="1" applyFont="1" applyFill="1" applyBorder="1" applyAlignment="1">
      <alignment horizontal="center"/>
    </xf>
    <xf numFmtId="1" fontId="0" fillId="7" borderId="5" xfId="0" applyNumberFormat="1" applyFill="1" applyBorder="1" applyAlignment="1">
      <alignment horizontal="center"/>
    </xf>
    <xf numFmtId="1" fontId="0" fillId="7" borderId="16" xfId="0" applyNumberFormat="1" applyFill="1" applyBorder="1" applyAlignment="1">
      <alignment horizontal="center"/>
    </xf>
    <xf numFmtId="1" fontId="1" fillId="7" borderId="11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9" fillId="5" borderId="4" xfId="0" applyFont="1" applyFill="1" applyBorder="1" applyAlignment="1">
      <alignment horizontal="center" vertical="center" wrapText="1"/>
    </xf>
    <xf numFmtId="0" fontId="1" fillId="7" borderId="0" xfId="0" applyFont="1" applyFill="1"/>
    <xf numFmtId="0" fontId="1" fillId="4" borderId="5" xfId="0" applyFont="1" applyFill="1" applyBorder="1"/>
    <xf numFmtId="0" fontId="1" fillId="7" borderId="4" xfId="0" applyFont="1" applyFill="1" applyBorder="1"/>
    <xf numFmtId="0" fontId="1" fillId="6" borderId="5" xfId="0" applyFont="1" applyFill="1" applyBorder="1"/>
    <xf numFmtId="2" fontId="0" fillId="7" borderId="4" xfId="0" applyNumberFormat="1" applyFill="1" applyBorder="1"/>
    <xf numFmtId="2" fontId="0" fillId="7" borderId="0" xfId="0" applyNumberFormat="1" applyFill="1"/>
    <xf numFmtId="2" fontId="0" fillId="6" borderId="5" xfId="0" applyNumberFormat="1" applyFill="1" applyBorder="1"/>
    <xf numFmtId="2" fontId="0" fillId="7" borderId="9" xfId="0" applyNumberFormat="1" applyFill="1" applyBorder="1"/>
    <xf numFmtId="2" fontId="0" fillId="7" borderId="10" xfId="0" applyNumberFormat="1" applyFill="1" applyBorder="1"/>
    <xf numFmtId="2" fontId="0" fillId="6" borderId="11" xfId="0" applyNumberFormat="1" applyFill="1" applyBorder="1"/>
    <xf numFmtId="0" fontId="0" fillId="0" borderId="0" xfId="0" applyAlignment="1">
      <alignment horizontal="left"/>
    </xf>
    <xf numFmtId="1" fontId="1" fillId="7" borderId="12" xfId="0" applyNumberFormat="1" applyFont="1" applyFill="1" applyBorder="1"/>
    <xf numFmtId="1" fontId="0" fillId="7" borderId="12" xfId="0" applyNumberFormat="1" applyFill="1" applyBorder="1"/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" fillId="4" borderId="10" xfId="0" applyFont="1" applyFill="1" applyBorder="1" applyAlignment="1">
      <alignment horizontal="left"/>
    </xf>
    <xf numFmtId="0" fontId="0" fillId="4" borderId="2" xfId="0" applyFill="1" applyBorder="1" applyAlignment="1">
      <alignment horizontal="left"/>
    </xf>
    <xf numFmtId="9" fontId="0" fillId="7" borderId="7" xfId="0" applyNumberFormat="1" applyFill="1" applyBorder="1"/>
    <xf numFmtId="0" fontId="4" fillId="0" borderId="4" xfId="0" applyFont="1" applyBorder="1"/>
    <xf numFmtId="0" fontId="4" fillId="0" borderId="9" xfId="0" applyFont="1" applyBorder="1"/>
    <xf numFmtId="0" fontId="0" fillId="0" borderId="0" xfId="0" applyAlignment="1">
      <alignment wrapText="1"/>
    </xf>
    <xf numFmtId="164" fontId="11" fillId="0" borderId="0" xfId="0" applyNumberFormat="1" applyFont="1"/>
    <xf numFmtId="164" fontId="11" fillId="0" borderId="5" xfId="0" applyNumberFormat="1" applyFont="1" applyBorder="1"/>
    <xf numFmtId="164" fontId="12" fillId="0" borderId="0" xfId="0" applyNumberFormat="1" applyFont="1"/>
    <xf numFmtId="164" fontId="12" fillId="0" borderId="5" xfId="0" applyNumberFormat="1" applyFont="1" applyBorder="1"/>
    <xf numFmtId="164" fontId="4" fillId="0" borderId="0" xfId="0" applyNumberFormat="1" applyFont="1"/>
    <xf numFmtId="164" fontId="4" fillId="0" borderId="5" xfId="0" applyNumberFormat="1" applyFont="1" applyBorder="1"/>
    <xf numFmtId="0" fontId="2" fillId="2" borderId="15" xfId="0" applyFont="1" applyFill="1" applyBorder="1"/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" xfId="0" applyFont="1" applyBorder="1"/>
    <xf numFmtId="0" fontId="0" fillId="3" borderId="6" xfId="0" applyFill="1" applyBorder="1"/>
    <xf numFmtId="0" fontId="4" fillId="0" borderId="3" xfId="0" applyFont="1" applyBorder="1"/>
    <xf numFmtId="0" fontId="0" fillId="2" borderId="2" xfId="0" applyFill="1" applyBorder="1"/>
    <xf numFmtId="0" fontId="0" fillId="2" borderId="3" xfId="0" applyFill="1" applyBorder="1"/>
    <xf numFmtId="0" fontId="1" fillId="4" borderId="3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0" fillId="10" borderId="0" xfId="0" applyFill="1"/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0" fillId="9" borderId="1" xfId="0" applyFill="1" applyBorder="1"/>
    <xf numFmtId="0" fontId="0" fillId="9" borderId="2" xfId="0" applyFill="1" applyBorder="1"/>
    <xf numFmtId="0" fontId="0" fillId="9" borderId="4" xfId="0" applyFill="1" applyBorder="1"/>
    <xf numFmtId="0" fontId="0" fillId="9" borderId="10" xfId="0" applyFill="1" applyBorder="1"/>
    <xf numFmtId="0" fontId="0" fillId="17" borderId="1" xfId="0" applyFill="1" applyBorder="1"/>
    <xf numFmtId="0" fontId="0" fillId="17" borderId="2" xfId="0" applyFill="1" applyBorder="1"/>
    <xf numFmtId="0" fontId="0" fillId="17" borderId="4" xfId="0" applyFill="1" applyBorder="1"/>
    <xf numFmtId="0" fontId="0" fillId="17" borderId="9" xfId="0" applyFill="1" applyBorder="1"/>
    <xf numFmtId="0" fontId="0" fillId="17" borderId="10" xfId="0" applyFill="1" applyBorder="1"/>
    <xf numFmtId="0" fontId="5" fillId="16" borderId="4" xfId="0" applyFont="1" applyFill="1" applyBorder="1" applyAlignment="1">
      <alignment horizontal="center" vertical="center" wrapText="1"/>
    </xf>
    <xf numFmtId="0" fontId="0" fillId="0" borderId="2" xfId="0" applyBorder="1"/>
    <xf numFmtId="0" fontId="20" fillId="0" borderId="0" xfId="0" applyFont="1" applyAlignment="1">
      <alignment horizontal="left"/>
    </xf>
    <xf numFmtId="9" fontId="4" fillId="0" borderId="0" xfId="0" applyNumberFormat="1" applyFont="1"/>
    <xf numFmtId="0" fontId="0" fillId="9" borderId="0" xfId="0" applyFill="1"/>
    <xf numFmtId="0" fontId="0" fillId="17" borderId="0" xfId="0" applyFill="1"/>
    <xf numFmtId="0" fontId="1" fillId="0" borderId="0" xfId="0" applyFont="1" applyAlignment="1">
      <alignment horizontal="center"/>
    </xf>
    <xf numFmtId="1" fontId="0" fillId="0" borderId="4" xfId="0" applyNumberFormat="1" applyBorder="1"/>
    <xf numFmtId="1" fontId="0" fillId="0" borderId="0" xfId="0" applyNumberFormat="1"/>
    <xf numFmtId="1" fontId="0" fillId="0" borderId="5" xfId="0" applyNumberFormat="1" applyBorder="1"/>
    <xf numFmtId="0" fontId="0" fillId="0" borderId="0" xfId="0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19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2" fontId="0" fillId="0" borderId="21" xfId="0" applyNumberFormat="1" applyBorder="1"/>
    <xf numFmtId="2" fontId="0" fillId="0" borderId="0" xfId="0" applyNumberFormat="1"/>
    <xf numFmtId="1" fontId="0" fillId="0" borderId="22" xfId="0" applyNumberFormat="1" applyBorder="1"/>
    <xf numFmtId="1" fontId="0" fillId="0" borderId="24" xfId="0" applyNumberFormat="1" applyBorder="1"/>
    <xf numFmtId="1" fontId="0" fillId="0" borderId="26" xfId="0" applyNumberFormat="1" applyBorder="1"/>
    <xf numFmtId="2" fontId="0" fillId="0" borderId="26" xfId="0" applyNumberFormat="1" applyBorder="1"/>
    <xf numFmtId="2" fontId="0" fillId="0" borderId="5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" fontId="0" fillId="0" borderId="18" xfId="0" applyNumberFormat="1" applyBorder="1"/>
    <xf numFmtId="1" fontId="0" fillId="0" borderId="23" xfId="0" applyNumberFormat="1" applyBorder="1"/>
    <xf numFmtId="1" fontId="0" fillId="0" borderId="25" xfId="0" applyNumberFormat="1" applyBorder="1"/>
    <xf numFmtId="0" fontId="0" fillId="0" borderId="24" xfId="0" applyBorder="1"/>
    <xf numFmtId="0" fontId="0" fillId="0" borderId="26" xfId="0" applyBorder="1"/>
    <xf numFmtId="0" fontId="0" fillId="0" borderId="27" xfId="0" applyBorder="1"/>
    <xf numFmtId="1" fontId="0" fillId="0" borderId="28" xfId="0" applyNumberFormat="1" applyBorder="1"/>
    <xf numFmtId="1" fontId="0" fillId="0" borderId="27" xfId="0" applyNumberFormat="1" applyBorder="1"/>
    <xf numFmtId="1" fontId="0" fillId="0" borderId="29" xfId="0" applyNumberFormat="1" applyBorder="1"/>
    <xf numFmtId="1" fontId="0" fillId="0" borderId="30" xfId="0" applyNumberFormat="1" applyBorder="1"/>
    <xf numFmtId="2" fontId="0" fillId="0" borderId="30" xfId="0" applyNumberFormat="1" applyBorder="1"/>
    <xf numFmtId="2" fontId="0" fillId="0" borderId="27" xfId="0" applyNumberFormat="1" applyBorder="1"/>
    <xf numFmtId="2" fontId="0" fillId="0" borderId="31" xfId="0" applyNumberFormat="1" applyBorder="1"/>
    <xf numFmtId="0" fontId="2" fillId="2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13" xfId="0" applyFont="1" applyBorder="1"/>
    <xf numFmtId="0" fontId="4" fillId="0" borderId="14" xfId="0" applyFont="1" applyBorder="1"/>
    <xf numFmtId="0" fontId="20" fillId="0" borderId="13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5" xfId="0" applyFont="1" applyBorder="1" applyAlignment="1">
      <alignment horizontal="center"/>
    </xf>
    <xf numFmtId="0" fontId="20" fillId="0" borderId="0" xfId="0" applyFont="1" applyAlignment="1">
      <alignment horizontal="right"/>
    </xf>
    <xf numFmtId="0" fontId="18" fillId="0" borderId="13" xfId="0" applyFont="1" applyBorder="1"/>
    <xf numFmtId="0" fontId="18" fillId="0" borderId="4" xfId="0" applyFont="1" applyBorder="1"/>
    <xf numFmtId="0" fontId="18" fillId="0" borderId="5" xfId="0" applyFont="1" applyBorder="1"/>
    <xf numFmtId="0" fontId="0" fillId="18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0" borderId="0" xfId="0" applyAlignment="1">
      <alignment horizontal="center" wrapText="1"/>
    </xf>
    <xf numFmtId="1" fontId="0" fillId="19" borderId="0" xfId="0" applyNumberFormat="1" applyFill="1" applyAlignment="1">
      <alignment horizontal="center"/>
    </xf>
    <xf numFmtId="1" fontId="0" fillId="20" borderId="0" xfId="0" applyNumberFormat="1" applyFill="1" applyAlignment="1">
      <alignment horizontal="center"/>
    </xf>
    <xf numFmtId="0" fontId="1" fillId="0" borderId="0" xfId="0" applyFont="1" applyAlignment="1">
      <alignment horizontal="center" wrapText="1"/>
    </xf>
    <xf numFmtId="1" fontId="0" fillId="21" borderId="0" xfId="0" applyNumberFormat="1" applyFill="1" applyAlignment="1">
      <alignment horizontal="center"/>
    </xf>
    <xf numFmtId="0" fontId="1" fillId="19" borderId="0" xfId="0" applyFont="1" applyFill="1" applyAlignment="1">
      <alignment horizontal="center"/>
    </xf>
    <xf numFmtId="0" fontId="1" fillId="20" borderId="0" xfId="0" applyFont="1" applyFill="1" applyAlignment="1">
      <alignment horizontal="center"/>
    </xf>
    <xf numFmtId="0" fontId="1" fillId="21" borderId="0" xfId="0" applyFont="1" applyFill="1" applyAlignment="1">
      <alignment horizontal="center"/>
    </xf>
    <xf numFmtId="0" fontId="1" fillId="18" borderId="0" xfId="0" applyFont="1" applyFill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2" borderId="0" xfId="0" applyFont="1" applyFill="1" applyAlignment="1">
      <alignment horizontal="left"/>
    </xf>
    <xf numFmtId="0" fontId="14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2" borderId="32" xfId="0" applyFont="1" applyFill="1" applyBorder="1" applyAlignment="1">
      <alignment horizontal="center" vertical="center" wrapText="1"/>
    </xf>
    <xf numFmtId="9" fontId="0" fillId="5" borderId="0" xfId="0" applyNumberFormat="1" applyFill="1"/>
    <xf numFmtId="9" fontId="0" fillId="6" borderId="0" xfId="0" applyNumberFormat="1" applyFill="1"/>
    <xf numFmtId="0" fontId="0" fillId="8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9" borderId="9" xfId="0" applyFill="1" applyBorder="1"/>
    <xf numFmtId="0" fontId="0" fillId="8" borderId="10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6" borderId="5" xfId="0" applyFill="1" applyBorder="1"/>
    <xf numFmtId="0" fontId="0" fillId="6" borderId="11" xfId="0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5" fillId="23" borderId="32" xfId="0" applyFont="1" applyFill="1" applyBorder="1" applyAlignment="1">
      <alignment horizontal="center" vertical="center" wrapText="1"/>
    </xf>
    <xf numFmtId="0" fontId="5" fillId="16" borderId="3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5" borderId="32" xfId="0" applyFont="1" applyFill="1" applyBorder="1" applyAlignment="1">
      <alignment horizontal="center" vertical="center" wrapText="1"/>
    </xf>
    <xf numFmtId="0" fontId="5" fillId="26" borderId="32" xfId="0" applyFont="1" applyFill="1" applyBorder="1" applyAlignment="1">
      <alignment horizontal="center" vertical="center" wrapText="1"/>
    </xf>
    <xf numFmtId="0" fontId="5" fillId="27" borderId="32" xfId="0" applyFont="1" applyFill="1" applyBorder="1" applyAlignment="1">
      <alignment horizontal="center" vertical="center" wrapText="1"/>
    </xf>
    <xf numFmtId="0" fontId="5" fillId="28" borderId="32" xfId="0" applyFont="1" applyFill="1" applyBorder="1" applyAlignment="1">
      <alignment horizontal="center" vertical="center" wrapText="1"/>
    </xf>
    <xf numFmtId="0" fontId="5" fillId="29" borderId="32" xfId="0" applyFont="1" applyFill="1" applyBorder="1" applyAlignment="1">
      <alignment horizontal="center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1" borderId="32" xfId="0" applyFont="1" applyFill="1" applyBorder="1" applyAlignment="1">
      <alignment horizontal="center" vertical="center" wrapText="1"/>
    </xf>
    <xf numFmtId="0" fontId="5" fillId="32" borderId="32" xfId="0" applyFont="1" applyFill="1" applyBorder="1" applyAlignment="1">
      <alignment horizontal="center" vertical="center" wrapText="1"/>
    </xf>
    <xf numFmtId="0" fontId="5" fillId="33" borderId="32" xfId="0" applyFont="1" applyFill="1" applyBorder="1" applyAlignment="1">
      <alignment horizontal="center" vertical="center" wrapText="1"/>
    </xf>
    <xf numFmtId="0" fontId="5" fillId="34" borderId="32" xfId="0" applyFont="1" applyFill="1" applyBorder="1" applyAlignment="1">
      <alignment horizontal="center" vertical="center" wrapText="1"/>
    </xf>
    <xf numFmtId="0" fontId="17" fillId="2" borderId="7" xfId="0" applyFont="1" applyFill="1" applyBorder="1"/>
    <xf numFmtId="0" fontId="22" fillId="2" borderId="6" xfId="0" applyFont="1" applyFill="1" applyBorder="1"/>
    <xf numFmtId="164" fontId="11" fillId="0" borderId="3" xfId="0" applyNumberFormat="1" applyFont="1" applyBorder="1"/>
    <xf numFmtId="164" fontId="11" fillId="0" borderId="11" xfId="0" applyNumberFormat="1" applyFont="1" applyBorder="1"/>
    <xf numFmtId="164" fontId="11" fillId="0" borderId="2" xfId="0" applyNumberFormat="1" applyFont="1" applyBorder="1"/>
    <xf numFmtId="164" fontId="11" fillId="0" borderId="10" xfId="0" applyNumberFormat="1" applyFont="1" applyBorder="1"/>
    <xf numFmtId="0" fontId="0" fillId="2" borderId="0" xfId="0" applyFill="1"/>
    <xf numFmtId="0" fontId="0" fillId="35" borderId="32" xfId="0" applyFill="1" applyBorder="1" applyAlignment="1">
      <alignment horizontal="left" vertical="center" wrapText="1" indent="1"/>
    </xf>
    <xf numFmtId="0" fontId="23" fillId="35" borderId="3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4" fillId="0" borderId="0" xfId="0" applyFont="1" applyAlignment="1">
      <alignment horizontal="left" vertical="center" wrapText="1" indent="1"/>
    </xf>
    <xf numFmtId="0" fontId="25" fillId="10" borderId="0" xfId="0" applyFont="1" applyFill="1" applyAlignment="1">
      <alignment vertical="center" wrapText="1"/>
    </xf>
    <xf numFmtId="0" fontId="25" fillId="11" borderId="0" xfId="0" applyFont="1" applyFill="1" applyAlignment="1">
      <alignment vertical="center" wrapText="1"/>
    </xf>
    <xf numFmtId="0" fontId="25" fillId="17" borderId="0" xfId="0" applyFont="1" applyFill="1" applyAlignment="1">
      <alignment vertical="center" wrapText="1"/>
    </xf>
    <xf numFmtId="0" fontId="25" fillId="15" borderId="0" xfId="0" applyFont="1" applyFill="1" applyAlignment="1">
      <alignment vertical="center" wrapText="1"/>
    </xf>
    <xf numFmtId="0" fontId="25" fillId="36" borderId="0" xfId="0" applyFont="1" applyFill="1" applyAlignment="1">
      <alignment vertical="center" wrapText="1"/>
    </xf>
    <xf numFmtId="0" fontId="25" fillId="13" borderId="0" xfId="0" applyFont="1" applyFill="1" applyAlignment="1">
      <alignment vertical="center" wrapText="1"/>
    </xf>
    <xf numFmtId="0" fontId="25" fillId="14" borderId="0" xfId="0" applyFont="1" applyFill="1" applyAlignment="1">
      <alignment vertical="center" wrapText="1"/>
    </xf>
    <xf numFmtId="0" fontId="25" fillId="12" borderId="0" xfId="0" applyFont="1" applyFill="1" applyAlignment="1">
      <alignment vertical="center" wrapText="1"/>
    </xf>
    <xf numFmtId="0" fontId="25" fillId="6" borderId="0" xfId="0" applyFont="1" applyFill="1" applyAlignment="1">
      <alignment vertical="center" wrapText="1"/>
    </xf>
    <xf numFmtId="1" fontId="0" fillId="10" borderId="0" xfId="0" applyNumberFormat="1" applyFill="1"/>
    <xf numFmtId="1" fontId="0" fillId="17" borderId="0" xfId="0" applyNumberFormat="1" applyFill="1"/>
    <xf numFmtId="1" fontId="0" fillId="15" borderId="0" xfId="0" applyNumberFormat="1" applyFill="1"/>
    <xf numFmtId="1" fontId="0" fillId="36" borderId="0" xfId="0" applyNumberFormat="1" applyFill="1"/>
    <xf numFmtId="1" fontId="0" fillId="13" borderId="0" xfId="0" applyNumberFormat="1" applyFill="1"/>
    <xf numFmtId="1" fontId="0" fillId="14" borderId="0" xfId="0" applyNumberFormat="1" applyFill="1"/>
    <xf numFmtId="1" fontId="0" fillId="12" borderId="0" xfId="0" applyNumberFormat="1" applyFill="1"/>
    <xf numFmtId="1" fontId="0" fillId="6" borderId="0" xfId="0" applyNumberFormat="1" applyFill="1"/>
    <xf numFmtId="0" fontId="0" fillId="15" borderId="0" xfId="0" applyFill="1"/>
    <xf numFmtId="0" fontId="0" fillId="36" borderId="0" xfId="0" applyFill="1"/>
    <xf numFmtId="0" fontId="0" fillId="13" borderId="0" xfId="0" applyFill="1"/>
    <xf numFmtId="0" fontId="0" fillId="14" borderId="0" xfId="0" applyFill="1"/>
    <xf numFmtId="0" fontId="0" fillId="12" borderId="0" xfId="0" applyFill="1"/>
    <xf numFmtId="2" fontId="26" fillId="10" borderId="0" xfId="0" applyNumberFormat="1" applyFont="1" applyFill="1"/>
    <xf numFmtId="2" fontId="26" fillId="11" borderId="0" xfId="0" applyNumberFormat="1" applyFont="1" applyFill="1"/>
    <xf numFmtId="2" fontId="26" fillId="17" borderId="0" xfId="0" applyNumberFormat="1" applyFont="1" applyFill="1"/>
    <xf numFmtId="2" fontId="26" fillId="15" borderId="0" xfId="0" applyNumberFormat="1" applyFont="1" applyFill="1"/>
    <xf numFmtId="2" fontId="26" fillId="36" borderId="0" xfId="0" applyNumberFormat="1" applyFont="1" applyFill="1"/>
    <xf numFmtId="2" fontId="26" fillId="13" borderId="0" xfId="0" applyNumberFormat="1" applyFont="1" applyFill="1"/>
    <xf numFmtId="2" fontId="26" fillId="14" borderId="0" xfId="0" applyNumberFormat="1" applyFont="1" applyFill="1"/>
    <xf numFmtId="2" fontId="26" fillId="12" borderId="0" xfId="0" applyNumberFormat="1" applyFont="1" applyFill="1"/>
    <xf numFmtId="2" fontId="26" fillId="6" borderId="0" xfId="0" applyNumberFormat="1" applyFont="1" applyFill="1"/>
    <xf numFmtId="2" fontId="4" fillId="0" borderId="4" xfId="0" applyNumberFormat="1" applyFont="1" applyBorder="1"/>
    <xf numFmtId="2" fontId="4" fillId="0" borderId="0" xfId="0" applyNumberFormat="1" applyFont="1"/>
    <xf numFmtId="2" fontId="4" fillId="0" borderId="5" xfId="0" applyNumberFormat="1" applyFont="1" applyBorder="1"/>
    <xf numFmtId="2" fontId="15" fillId="0" borderId="0" xfId="0" applyNumberFormat="1" applyFont="1"/>
    <xf numFmtId="2" fontId="4" fillId="0" borderId="9" xfId="0" applyNumberFormat="1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0" fontId="12" fillId="0" borderId="0" xfId="0" applyFont="1"/>
    <xf numFmtId="0" fontId="4" fillId="37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9" fontId="1" fillId="0" borderId="27" xfId="0" applyNumberFormat="1" applyFont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9" fontId="1" fillId="7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18" borderId="0" xfId="0" applyFont="1" applyFill="1" applyAlignment="1">
      <alignment horizontal="center"/>
    </xf>
    <xf numFmtId="0" fontId="1" fillId="20" borderId="0" xfId="0" applyFont="1" applyFill="1" applyAlignment="1">
      <alignment horizontal="center"/>
    </xf>
    <xf numFmtId="0" fontId="1" fillId="19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9" fontId="1" fillId="7" borderId="3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2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[1]Sheet1!$O$18:$O$26</c:f>
              <c:numCache>
                <c:formatCode>General</c:formatCode>
                <c:ptCount val="9"/>
                <c:pt idx="0">
                  <c:v>250</c:v>
                </c:pt>
                <c:pt idx="1">
                  <c:v>125</c:v>
                </c:pt>
                <c:pt idx="2">
                  <c:v>62.5</c:v>
                </c:pt>
                <c:pt idx="3">
                  <c:v>31.25</c:v>
                </c:pt>
                <c:pt idx="4">
                  <c:v>15.625</c:v>
                </c:pt>
                <c:pt idx="5">
                  <c:v>7.8125</c:v>
                </c:pt>
                <c:pt idx="6">
                  <c:v>3.90625</c:v>
                </c:pt>
                <c:pt idx="7">
                  <c:v>1.953125</c:v>
                </c:pt>
                <c:pt idx="8">
                  <c:v>0</c:v>
                </c:pt>
              </c:numCache>
            </c:numRef>
          </c:xVal>
          <c:yVal>
            <c:numRef>
              <c:f>[1]Sheet1!$P$18:$P$26</c:f>
              <c:numCache>
                <c:formatCode>General</c:formatCode>
                <c:ptCount val="9"/>
                <c:pt idx="0">
                  <c:v>0.154</c:v>
                </c:pt>
                <c:pt idx="1">
                  <c:v>9.9999999999999992E-2</c:v>
                </c:pt>
                <c:pt idx="2">
                  <c:v>7.1000000000000008E-2</c:v>
                </c:pt>
                <c:pt idx="3">
                  <c:v>5.0999999999999997E-2</c:v>
                </c:pt>
                <c:pt idx="4">
                  <c:v>4.2999999999999997E-2</c:v>
                </c:pt>
                <c:pt idx="5">
                  <c:v>3.4000000000000002E-2</c:v>
                </c:pt>
                <c:pt idx="6">
                  <c:v>3.0999999999999993E-2</c:v>
                </c:pt>
                <c:pt idx="7">
                  <c:v>3.1E-2</c:v>
                </c:pt>
                <c:pt idx="8">
                  <c:v>3.8000000000000006E-2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33-4405-8257-EC29187D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54696"/>
        <c:axId val="205353520"/>
      </c:scatterChart>
      <c:valAx>
        <c:axId val="2053546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53520"/>
        <c:crosses val="autoZero"/>
        <c:crossBetween val="midCat"/>
      </c:valAx>
      <c:valAx>
        <c:axId val="20535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5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157163</xdr:colOff>
      <xdr:row>4</xdr:row>
      <xdr:rowOff>100012</xdr:rowOff>
    </xdr:from>
    <xdr:to>
      <xdr:col>42</xdr:col>
      <xdr:colOff>338139</xdr:colOff>
      <xdr:row>19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933800-CF9D-4FCE-9F5C-F7DABBBF5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ropbox\b)%20HIF%20signalling%20in%20T%20cells\PC046%20%20%20%20%20%20%20Hypoxic%20CART%20cells\PC046h%20IFNg%20ELISA.xlsx" TargetMode="External"/><Relationship Id="rId1" Type="http://schemas.openxmlformats.org/officeDocument/2006/relationships/externalLinkPath" Target="/Users/Dell/Dropbox/b)%20HIF%20signalling%20in%20T%20cells/PC046%20%20%20%20%20%20%20Hypoxic%20CART%20cells/PC046h%20IFNg%20ELI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8">
          <cell r="O18">
            <v>250</v>
          </cell>
          <cell r="P18">
            <v>0.154</v>
          </cell>
        </row>
        <row r="19">
          <cell r="O19">
            <v>125</v>
          </cell>
          <cell r="P19">
            <v>9.9999999999999992E-2</v>
          </cell>
        </row>
        <row r="20">
          <cell r="O20">
            <v>62.5</v>
          </cell>
          <cell r="P20">
            <v>7.1000000000000008E-2</v>
          </cell>
        </row>
        <row r="21">
          <cell r="O21">
            <v>31.25</v>
          </cell>
          <cell r="P21">
            <v>5.0999999999999997E-2</v>
          </cell>
        </row>
        <row r="22">
          <cell r="O22">
            <v>15.625</v>
          </cell>
          <cell r="P22">
            <v>4.2999999999999997E-2</v>
          </cell>
        </row>
        <row r="23">
          <cell r="O23">
            <v>7.8125</v>
          </cell>
          <cell r="P23">
            <v>3.4000000000000002E-2</v>
          </cell>
        </row>
        <row r="24">
          <cell r="O24">
            <v>3.90625</v>
          </cell>
          <cell r="P24">
            <v>3.0999999999999993E-2</v>
          </cell>
        </row>
        <row r="25">
          <cell r="O25">
            <v>1.953125</v>
          </cell>
          <cell r="P25">
            <v>3.1E-2</v>
          </cell>
        </row>
        <row r="26">
          <cell r="O26">
            <v>0</v>
          </cell>
          <cell r="P26">
            <v>3.8000000000000006E-2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E95D3-F2E7-4003-A384-56F78177F84B}">
  <dimension ref="A1:S72"/>
  <sheetViews>
    <sheetView workbookViewId="0">
      <selection activeCell="C37" sqref="C37"/>
    </sheetView>
  </sheetViews>
  <sheetFormatPr defaultRowHeight="14.25" x14ac:dyDescent="0.45"/>
  <cols>
    <col min="1" max="1" width="30.19921875" style="244" bestFit="1" customWidth="1"/>
    <col min="2" max="2" width="6.73046875" bestFit="1" customWidth="1"/>
    <col min="3" max="3" width="7.33203125" bestFit="1" customWidth="1"/>
    <col min="4" max="4" width="7.73046875" bestFit="1" customWidth="1"/>
    <col min="5" max="5" width="7.33203125" bestFit="1" customWidth="1"/>
    <col min="6" max="6" width="7.1328125" bestFit="1" customWidth="1"/>
    <col min="7" max="8" width="7.33203125" bestFit="1" customWidth="1"/>
    <col min="12" max="12" width="27.6640625" bestFit="1" customWidth="1"/>
    <col min="13" max="13" width="12.796875" bestFit="1" customWidth="1"/>
    <col min="14" max="14" width="10.06640625" bestFit="1" customWidth="1"/>
    <col min="15" max="15" width="8.3984375" bestFit="1" customWidth="1"/>
    <col min="16" max="16" width="14.59765625" bestFit="1" customWidth="1"/>
  </cols>
  <sheetData>
    <row r="1" spans="1:8" x14ac:dyDescent="0.45">
      <c r="A1" s="244" t="s">
        <v>182</v>
      </c>
      <c r="B1" s="246">
        <v>0</v>
      </c>
      <c r="C1" s="378" t="s">
        <v>194</v>
      </c>
      <c r="D1" s="380"/>
      <c r="E1" s="378" t="s">
        <v>183</v>
      </c>
      <c r="F1" s="380"/>
      <c r="G1" s="378" t="s">
        <v>184</v>
      </c>
      <c r="H1" s="380"/>
    </row>
    <row r="2" spans="1:8" x14ac:dyDescent="0.45">
      <c r="A2" s="245" t="s">
        <v>193</v>
      </c>
      <c r="B2" s="243" t="s">
        <v>176</v>
      </c>
      <c r="C2" s="187" t="s">
        <v>177</v>
      </c>
      <c r="D2" s="188" t="s">
        <v>178</v>
      </c>
      <c r="E2" s="187" t="s">
        <v>177</v>
      </c>
      <c r="F2" s="188" t="s">
        <v>178</v>
      </c>
      <c r="G2" s="187" t="s">
        <v>177</v>
      </c>
      <c r="H2" s="188" t="s">
        <v>178</v>
      </c>
    </row>
    <row r="3" spans="1:8" x14ac:dyDescent="0.45">
      <c r="A3" s="245" t="s">
        <v>62</v>
      </c>
      <c r="B3" s="241"/>
      <c r="C3" s="165">
        <v>9.91</v>
      </c>
      <c r="D3" s="8">
        <v>10.6</v>
      </c>
      <c r="E3" s="165"/>
      <c r="F3" s="8"/>
      <c r="G3" s="165"/>
      <c r="H3" s="8"/>
    </row>
    <row r="4" spans="1:8" x14ac:dyDescent="0.45">
      <c r="A4" s="245"/>
      <c r="B4" s="241"/>
      <c r="C4" s="165">
        <v>2.48</v>
      </c>
      <c r="D4" s="8">
        <v>2.46</v>
      </c>
      <c r="E4" s="165"/>
      <c r="F4" s="8"/>
      <c r="G4" s="165"/>
      <c r="H4" s="8"/>
    </row>
    <row r="5" spans="1:8" x14ac:dyDescent="0.45">
      <c r="A5" s="245"/>
      <c r="B5" s="241"/>
      <c r="C5" s="165">
        <v>13.2</v>
      </c>
      <c r="D5" s="8">
        <v>22.9</v>
      </c>
      <c r="E5" s="165"/>
      <c r="F5" s="8"/>
      <c r="G5" s="165"/>
      <c r="H5" s="8"/>
    </row>
    <row r="6" spans="1:8" x14ac:dyDescent="0.45">
      <c r="A6" s="245"/>
      <c r="B6" s="241"/>
      <c r="C6" s="165">
        <v>18.899999999999999</v>
      </c>
      <c r="D6" s="8"/>
      <c r="E6" s="165"/>
      <c r="F6" s="8"/>
      <c r="G6" s="165"/>
      <c r="H6" s="8"/>
    </row>
    <row r="7" spans="1:8" x14ac:dyDescent="0.45">
      <c r="A7" s="245"/>
      <c r="B7" s="241"/>
      <c r="C7" s="165"/>
      <c r="D7" s="8"/>
      <c r="E7" s="165"/>
      <c r="F7" s="8"/>
      <c r="G7" s="165"/>
      <c r="H7" s="8"/>
    </row>
    <row r="8" spans="1:8" x14ac:dyDescent="0.45">
      <c r="A8" s="245" t="s">
        <v>63</v>
      </c>
      <c r="B8" s="241"/>
      <c r="C8" s="165">
        <v>14.9</v>
      </c>
      <c r="D8" s="8">
        <v>8.93</v>
      </c>
      <c r="E8" s="165"/>
      <c r="F8" s="8"/>
      <c r="G8" s="165"/>
      <c r="H8" s="8"/>
    </row>
    <row r="9" spans="1:8" x14ac:dyDescent="0.45">
      <c r="A9" s="245"/>
      <c r="B9" s="241"/>
      <c r="C9" s="165">
        <v>34.9</v>
      </c>
      <c r="D9" s="8">
        <v>25</v>
      </c>
      <c r="E9" s="165"/>
      <c r="F9" s="8"/>
      <c r="G9" s="165"/>
      <c r="H9" s="8"/>
    </row>
    <row r="10" spans="1:8" x14ac:dyDescent="0.45">
      <c r="A10" s="245"/>
      <c r="B10" s="241"/>
      <c r="C10" s="165">
        <v>21.2</v>
      </c>
      <c r="D10" s="8">
        <v>14.9</v>
      </c>
      <c r="E10" s="165"/>
      <c r="F10" s="8"/>
      <c r="G10" s="165"/>
      <c r="H10" s="8"/>
    </row>
    <row r="11" spans="1:8" x14ac:dyDescent="0.45">
      <c r="A11" s="245"/>
      <c r="B11" s="241"/>
      <c r="C11" s="165">
        <v>37.9</v>
      </c>
      <c r="D11" s="8">
        <v>25.9</v>
      </c>
      <c r="E11" s="165"/>
      <c r="F11" s="8"/>
      <c r="G11" s="165"/>
      <c r="H11" s="8"/>
    </row>
    <row r="12" spans="1:8" x14ac:dyDescent="0.45">
      <c r="A12" s="245"/>
      <c r="B12" s="241"/>
      <c r="C12" s="165"/>
      <c r="D12" s="8"/>
      <c r="E12" s="165"/>
      <c r="F12" s="8"/>
      <c r="G12" s="165"/>
      <c r="H12" s="8"/>
    </row>
    <row r="13" spans="1:8" x14ac:dyDescent="0.45">
      <c r="A13" s="245" t="s">
        <v>56</v>
      </c>
      <c r="B13" s="241">
        <v>8.64</v>
      </c>
      <c r="C13" s="165">
        <v>4.83</v>
      </c>
      <c r="D13" s="8">
        <v>6.27</v>
      </c>
      <c r="E13" s="165">
        <v>9.08</v>
      </c>
      <c r="F13" s="8">
        <v>4.4800000000000004</v>
      </c>
      <c r="G13" s="165">
        <v>8.51</v>
      </c>
      <c r="H13" s="8">
        <v>9.74</v>
      </c>
    </row>
    <row r="14" spans="1:8" x14ac:dyDescent="0.45">
      <c r="A14" s="245"/>
      <c r="B14" s="248"/>
      <c r="C14" s="249"/>
      <c r="D14" s="250"/>
      <c r="E14" s="249"/>
      <c r="F14" s="250"/>
      <c r="G14" s="249"/>
      <c r="H14" s="250"/>
    </row>
    <row r="15" spans="1:8" x14ac:dyDescent="0.45">
      <c r="A15" s="245"/>
      <c r="B15" s="241"/>
      <c r="C15" s="165"/>
      <c r="D15" s="8"/>
      <c r="E15" s="165"/>
      <c r="F15" s="8"/>
      <c r="G15" s="165"/>
      <c r="H15" s="8"/>
    </row>
    <row r="16" spans="1:8" x14ac:dyDescent="0.45">
      <c r="A16" s="245" t="s">
        <v>64</v>
      </c>
      <c r="B16" s="241"/>
      <c r="C16" s="165">
        <v>6.47</v>
      </c>
      <c r="D16" s="8">
        <v>5.55</v>
      </c>
      <c r="E16" s="165"/>
      <c r="F16" s="8"/>
      <c r="G16" s="165">
        <v>5.23</v>
      </c>
      <c r="H16" s="8">
        <v>5.62</v>
      </c>
    </row>
    <row r="17" spans="1:19" x14ac:dyDescent="0.45">
      <c r="A17" s="245"/>
      <c r="B17" s="241">
        <v>2.57</v>
      </c>
      <c r="C17" s="165">
        <v>1.1200000000000001</v>
      </c>
      <c r="D17" s="8">
        <v>1.1399999999999999</v>
      </c>
      <c r="E17" s="165">
        <v>5.18</v>
      </c>
      <c r="F17" s="8">
        <v>25</v>
      </c>
      <c r="G17" s="165">
        <v>2.62</v>
      </c>
      <c r="H17" s="8">
        <v>2.95</v>
      </c>
    </row>
    <row r="18" spans="1:19" x14ac:dyDescent="0.45">
      <c r="A18" s="245"/>
      <c r="B18" s="241">
        <v>5.2</v>
      </c>
      <c r="C18" s="165">
        <v>3.24</v>
      </c>
      <c r="D18" s="8">
        <v>2.46</v>
      </c>
      <c r="E18" s="165">
        <v>31.7</v>
      </c>
      <c r="F18" s="8">
        <v>39</v>
      </c>
      <c r="G18" s="165">
        <v>4.55</v>
      </c>
      <c r="H18" s="8">
        <v>4.74</v>
      </c>
      <c r="L18" s="23"/>
      <c r="M18" s="7"/>
      <c r="N18" s="7"/>
      <c r="O18" s="7"/>
      <c r="P18" s="7"/>
    </row>
    <row r="19" spans="1:19" x14ac:dyDescent="0.45">
      <c r="A19" s="245"/>
      <c r="B19" s="241"/>
      <c r="C19" s="165"/>
      <c r="D19" s="8"/>
      <c r="E19" s="165"/>
      <c r="F19" s="8"/>
      <c r="G19" s="165"/>
      <c r="H19" s="8"/>
      <c r="L19" s="23"/>
      <c r="M19" s="7"/>
      <c r="N19" s="7"/>
      <c r="O19" s="7"/>
      <c r="P19" s="7"/>
    </row>
    <row r="20" spans="1:19" x14ac:dyDescent="0.45">
      <c r="A20" s="245"/>
      <c r="B20" s="241"/>
      <c r="C20" s="165"/>
      <c r="D20" s="8"/>
      <c r="E20" s="165"/>
      <c r="F20" s="8"/>
      <c r="G20" s="165"/>
      <c r="H20" s="8"/>
      <c r="L20" s="23"/>
      <c r="M20" s="7"/>
      <c r="N20" s="7"/>
      <c r="O20" s="7"/>
      <c r="P20" s="7"/>
    </row>
    <row r="21" spans="1:19" x14ac:dyDescent="0.45">
      <c r="A21" s="245" t="s">
        <v>163</v>
      </c>
      <c r="B21" s="241">
        <v>11.7</v>
      </c>
      <c r="C21" s="165">
        <v>13.3</v>
      </c>
      <c r="D21" s="8">
        <v>11.5</v>
      </c>
      <c r="E21" s="165">
        <v>3.65</v>
      </c>
      <c r="F21" s="8">
        <v>27.1</v>
      </c>
      <c r="G21" s="165">
        <v>12.1</v>
      </c>
      <c r="H21" s="8">
        <v>7.48</v>
      </c>
      <c r="L21" s="23"/>
      <c r="M21" s="7"/>
      <c r="N21" s="7"/>
      <c r="O21" s="7"/>
      <c r="P21" s="7"/>
    </row>
    <row r="22" spans="1:19" x14ac:dyDescent="0.45">
      <c r="A22" s="245"/>
      <c r="B22" s="241">
        <v>14.1</v>
      </c>
      <c r="C22" s="165">
        <v>13.1</v>
      </c>
      <c r="D22" s="8">
        <v>11.5</v>
      </c>
      <c r="E22" s="165">
        <v>2.77</v>
      </c>
      <c r="F22" s="8">
        <v>28</v>
      </c>
      <c r="G22" s="165">
        <v>12.7</v>
      </c>
      <c r="H22" s="8">
        <v>8.35</v>
      </c>
      <c r="J22" s="23"/>
      <c r="K22" s="7"/>
      <c r="L22" s="7"/>
      <c r="M22" s="7"/>
      <c r="N22" s="7"/>
      <c r="O22" s="7"/>
      <c r="P22" s="7"/>
    </row>
    <row r="23" spans="1:19" x14ac:dyDescent="0.45">
      <c r="A23" s="245"/>
      <c r="B23" s="241"/>
      <c r="C23" s="165"/>
      <c r="D23" s="8"/>
      <c r="E23" s="165"/>
      <c r="F23" s="8"/>
      <c r="G23" s="165"/>
      <c r="H23" s="8"/>
      <c r="J23" s="23"/>
      <c r="K23" s="7"/>
      <c r="L23" s="7"/>
      <c r="M23" s="7"/>
      <c r="N23" s="7"/>
      <c r="O23" s="7"/>
      <c r="P23" s="7"/>
    </row>
    <row r="24" spans="1:19" x14ac:dyDescent="0.45">
      <c r="A24" s="245" t="s">
        <v>162</v>
      </c>
      <c r="B24" s="241">
        <v>16.600000000000001</v>
      </c>
      <c r="C24" s="165">
        <v>16.600000000000001</v>
      </c>
      <c r="D24" s="8">
        <v>15.6</v>
      </c>
      <c r="E24" s="165">
        <v>3.85</v>
      </c>
      <c r="F24" s="8">
        <v>26.8</v>
      </c>
      <c r="G24" s="165">
        <v>14</v>
      </c>
      <c r="H24" s="8">
        <v>23.6</v>
      </c>
      <c r="J24" s="23"/>
      <c r="K24" s="7"/>
      <c r="L24" s="7"/>
      <c r="M24" s="7"/>
      <c r="N24" s="7"/>
      <c r="O24" s="7"/>
      <c r="P24" s="7"/>
    </row>
    <row r="25" spans="1:19" x14ac:dyDescent="0.45">
      <c r="A25" s="245"/>
      <c r="B25" s="241">
        <v>18</v>
      </c>
      <c r="C25" s="165">
        <v>16.5</v>
      </c>
      <c r="D25" s="8">
        <v>14.4</v>
      </c>
      <c r="E25" s="165">
        <v>1.26</v>
      </c>
      <c r="F25" s="8">
        <v>21.4</v>
      </c>
      <c r="G25" s="165">
        <v>15.7</v>
      </c>
      <c r="H25" s="8">
        <v>20.2</v>
      </c>
      <c r="J25" s="23"/>
      <c r="K25" s="7"/>
      <c r="L25" s="7"/>
      <c r="M25" s="7"/>
      <c r="N25" s="7"/>
      <c r="O25" s="7"/>
    </row>
    <row r="26" spans="1:19" x14ac:dyDescent="0.45">
      <c r="A26" s="245"/>
      <c r="B26" s="241"/>
      <c r="C26" s="165"/>
      <c r="D26" s="8"/>
      <c r="E26" s="165"/>
      <c r="F26" s="8"/>
      <c r="G26" s="165"/>
      <c r="H26" s="8"/>
      <c r="J26" s="23"/>
      <c r="K26" s="7"/>
      <c r="L26" s="7"/>
      <c r="M26" s="7"/>
      <c r="N26" s="7"/>
      <c r="O26" s="7"/>
    </row>
    <row r="27" spans="1:19" x14ac:dyDescent="0.45">
      <c r="A27" s="245" t="s">
        <v>179</v>
      </c>
      <c r="B27" s="241">
        <v>5.58</v>
      </c>
      <c r="C27" s="165">
        <v>10.9</v>
      </c>
      <c r="D27" s="8">
        <v>9.65</v>
      </c>
      <c r="E27" s="165">
        <v>8.93</v>
      </c>
      <c r="F27" s="8">
        <v>4.4000000000000004</v>
      </c>
      <c r="G27" s="165">
        <v>6.77</v>
      </c>
      <c r="H27" s="8">
        <v>3.15</v>
      </c>
      <c r="J27" s="23"/>
      <c r="K27" s="7"/>
      <c r="L27" s="7"/>
      <c r="M27" s="7"/>
      <c r="N27" s="7"/>
    </row>
    <row r="28" spans="1:19" ht="14.65" thickBot="1" x14ac:dyDescent="0.5">
      <c r="A28" s="245"/>
      <c r="B28" s="242">
        <v>7.44</v>
      </c>
      <c r="C28" s="166">
        <v>5.64</v>
      </c>
      <c r="D28" s="100">
        <v>7.2</v>
      </c>
      <c r="E28" s="166">
        <v>3.56</v>
      </c>
      <c r="F28" s="100">
        <v>5.16</v>
      </c>
      <c r="G28" s="166">
        <v>4.1399999999999997</v>
      </c>
      <c r="H28" s="100">
        <v>4.13</v>
      </c>
      <c r="J28" s="23"/>
      <c r="K28" s="7"/>
      <c r="L28" s="7"/>
      <c r="M28" s="7"/>
      <c r="N28" s="7"/>
    </row>
    <row r="29" spans="1:19" x14ac:dyDescent="0.45">
      <c r="A29" s="245"/>
      <c r="B29" s="7"/>
      <c r="C29" s="7"/>
      <c r="D29" s="7"/>
      <c r="E29" s="7"/>
      <c r="F29" s="7"/>
      <c r="G29" s="7"/>
      <c r="H29" s="7"/>
      <c r="J29" s="23"/>
      <c r="K29" s="7"/>
      <c r="L29" s="23"/>
      <c r="M29" s="7"/>
      <c r="N29" s="7"/>
      <c r="O29" s="7"/>
      <c r="P29" s="7"/>
      <c r="Q29" s="7"/>
      <c r="R29" s="7"/>
      <c r="S29" s="7"/>
    </row>
    <row r="30" spans="1:19" x14ac:dyDescent="0.45">
      <c r="A30" s="245"/>
      <c r="B30" s="7"/>
      <c r="C30" s="7"/>
      <c r="D30" s="7"/>
      <c r="E30" s="7"/>
      <c r="F30" s="7"/>
      <c r="G30" s="7"/>
      <c r="H30" s="7"/>
      <c r="L30" s="23"/>
      <c r="M30" s="7"/>
      <c r="N30" s="7"/>
      <c r="O30" s="7"/>
      <c r="P30" s="7"/>
      <c r="Q30" s="7"/>
      <c r="R30" s="7"/>
      <c r="S30" s="7"/>
    </row>
    <row r="31" spans="1:19" x14ac:dyDescent="0.45">
      <c r="A31" s="245"/>
      <c r="B31" s="7"/>
      <c r="C31" s="7"/>
      <c r="D31" s="7"/>
      <c r="E31" s="7"/>
      <c r="F31" s="7"/>
      <c r="G31" s="7"/>
      <c r="H31" s="7"/>
      <c r="L31" s="23"/>
      <c r="M31" s="7"/>
      <c r="N31" s="7"/>
      <c r="O31" s="7"/>
      <c r="P31" s="7"/>
      <c r="Q31" s="7"/>
      <c r="R31" s="7"/>
      <c r="S31" s="7"/>
    </row>
    <row r="32" spans="1:19" x14ac:dyDescent="0.45">
      <c r="A32" s="247" t="s">
        <v>19</v>
      </c>
      <c r="B32" s="7"/>
      <c r="C32" s="7"/>
      <c r="D32" s="7"/>
      <c r="E32" s="7"/>
      <c r="F32" s="7"/>
      <c r="G32" s="7"/>
      <c r="H32" s="7"/>
      <c r="L32" s="23"/>
      <c r="M32" s="7"/>
      <c r="N32" s="7"/>
      <c r="O32" s="7"/>
      <c r="P32" s="7"/>
      <c r="Q32" s="7"/>
      <c r="R32" s="7"/>
      <c r="S32" s="7"/>
    </row>
    <row r="33" spans="1:19" x14ac:dyDescent="0.45">
      <c r="A33" s="245" t="s">
        <v>20</v>
      </c>
      <c r="B33" s="7">
        <v>0.9476</v>
      </c>
      <c r="C33" s="7">
        <v>0.88949999999999996</v>
      </c>
      <c r="D33" s="7">
        <v>0.92949999999999999</v>
      </c>
      <c r="E33" s="7">
        <v>0.64070000000000005</v>
      </c>
      <c r="F33" s="7">
        <v>0.86160000000000003</v>
      </c>
      <c r="G33" s="7">
        <v>0.92010000000000003</v>
      </c>
      <c r="H33" s="7">
        <v>0.78910000000000002</v>
      </c>
      <c r="L33" s="23"/>
      <c r="M33" s="7"/>
      <c r="N33" s="7"/>
      <c r="O33" s="7"/>
      <c r="P33" s="7"/>
      <c r="Q33" s="7"/>
      <c r="R33" s="7"/>
      <c r="S33" s="7"/>
    </row>
    <row r="34" spans="1:19" x14ac:dyDescent="0.45">
      <c r="A34" s="245" t="s">
        <v>21</v>
      </c>
      <c r="B34" s="7">
        <v>0.66420000000000001</v>
      </c>
      <c r="C34" s="7">
        <v>3.78E-2</v>
      </c>
      <c r="D34" s="7">
        <v>0.21360000000000001</v>
      </c>
      <c r="E34" s="7">
        <v>2.9999999999999997E-4</v>
      </c>
      <c r="F34" s="7">
        <v>9.9900000000000003E-2</v>
      </c>
      <c r="G34" s="7">
        <v>0.35780000000000001</v>
      </c>
      <c r="H34" s="7">
        <v>1.0699999999999999E-2</v>
      </c>
    </row>
    <row r="35" spans="1:19" x14ac:dyDescent="0.45">
      <c r="A35" s="245" t="s">
        <v>22</v>
      </c>
      <c r="B35" s="7" t="s">
        <v>27</v>
      </c>
      <c r="C35" s="7" t="s">
        <v>23</v>
      </c>
      <c r="D35" s="7" t="s">
        <v>27</v>
      </c>
      <c r="E35" s="7" t="s">
        <v>23</v>
      </c>
      <c r="F35" s="7" t="s">
        <v>27</v>
      </c>
      <c r="G35" s="7" t="s">
        <v>27</v>
      </c>
      <c r="H35" s="7" t="s">
        <v>23</v>
      </c>
    </row>
    <row r="36" spans="1:19" x14ac:dyDescent="0.45">
      <c r="A36" s="245" t="s">
        <v>24</v>
      </c>
      <c r="B36" s="7" t="s">
        <v>75</v>
      </c>
      <c r="C36" s="7" t="s">
        <v>72</v>
      </c>
      <c r="D36" s="7" t="s">
        <v>75</v>
      </c>
      <c r="E36" s="7" t="s">
        <v>195</v>
      </c>
      <c r="F36" s="7" t="s">
        <v>75</v>
      </c>
      <c r="G36" s="7" t="s">
        <v>75</v>
      </c>
      <c r="H36" s="7" t="s">
        <v>72</v>
      </c>
    </row>
    <row r="37" spans="1:19" x14ac:dyDescent="0.45">
      <c r="A37" s="245"/>
      <c r="B37" s="7"/>
      <c r="C37" s="7"/>
      <c r="D37" s="7"/>
      <c r="E37" s="7"/>
      <c r="F37" s="7"/>
      <c r="G37" s="7"/>
      <c r="H37" s="7"/>
    </row>
    <row r="38" spans="1:19" x14ac:dyDescent="0.45">
      <c r="A38" s="247" t="s">
        <v>185</v>
      </c>
      <c r="C38" s="23" t="s">
        <v>190</v>
      </c>
      <c r="D38" s="23" t="s">
        <v>192</v>
      </c>
      <c r="E38" s="23" t="s">
        <v>190</v>
      </c>
      <c r="F38" s="23" t="s">
        <v>192</v>
      </c>
      <c r="G38" s="23" t="s">
        <v>190</v>
      </c>
      <c r="H38" s="23" t="s">
        <v>192</v>
      </c>
    </row>
    <row r="39" spans="1:19" x14ac:dyDescent="0.45">
      <c r="A39" s="245" t="s">
        <v>186</v>
      </c>
      <c r="C39" s="7">
        <v>-5.444</v>
      </c>
      <c r="D39" s="7">
        <v>-1.516</v>
      </c>
      <c r="E39" s="7">
        <v>14.67</v>
      </c>
      <c r="F39" s="7">
        <v>-16.11</v>
      </c>
      <c r="G39" s="7">
        <v>4.9779999999999998</v>
      </c>
      <c r="H39" s="7">
        <v>6.8780000000000001</v>
      </c>
    </row>
    <row r="40" spans="1:19" x14ac:dyDescent="0.45">
      <c r="A40" s="245" t="s">
        <v>187</v>
      </c>
      <c r="C40" s="7" t="s">
        <v>23</v>
      </c>
      <c r="D40" s="7" t="s">
        <v>23</v>
      </c>
      <c r="E40" s="7" t="s">
        <v>23</v>
      </c>
      <c r="F40" s="7" t="s">
        <v>23</v>
      </c>
      <c r="G40" s="7" t="s">
        <v>23</v>
      </c>
      <c r="H40" s="7" t="s">
        <v>23</v>
      </c>
    </row>
    <row r="41" spans="1:19" x14ac:dyDescent="0.45">
      <c r="A41" s="245" t="s">
        <v>188</v>
      </c>
      <c r="C41" s="7" t="s">
        <v>75</v>
      </c>
      <c r="D41" s="7" t="s">
        <v>75</v>
      </c>
      <c r="E41" s="7" t="s">
        <v>75</v>
      </c>
      <c r="F41" s="7" t="s">
        <v>75</v>
      </c>
      <c r="G41" s="7" t="s">
        <v>75</v>
      </c>
      <c r="H41" s="7" t="s">
        <v>75</v>
      </c>
    </row>
    <row r="42" spans="1:19" x14ac:dyDescent="0.45">
      <c r="A42" s="245" t="s">
        <v>189</v>
      </c>
      <c r="C42" s="7" t="s">
        <v>191</v>
      </c>
      <c r="D42" s="7" t="s">
        <v>191</v>
      </c>
      <c r="E42" s="7" t="s">
        <v>191</v>
      </c>
      <c r="F42" s="7">
        <v>0.90749999999999997</v>
      </c>
      <c r="G42" s="7" t="s">
        <v>191</v>
      </c>
      <c r="H42" s="7" t="s">
        <v>191</v>
      </c>
    </row>
    <row r="43" spans="1:19" x14ac:dyDescent="0.45">
      <c r="A43" s="245"/>
      <c r="B43" s="7"/>
      <c r="C43" s="7"/>
      <c r="D43" s="7"/>
      <c r="E43" s="7"/>
      <c r="F43" s="7"/>
      <c r="G43" s="7"/>
      <c r="H43" s="7"/>
    </row>
    <row r="44" spans="1:19" x14ac:dyDescent="0.45">
      <c r="A44" s="245"/>
      <c r="B44" s="7"/>
      <c r="C44" s="7"/>
      <c r="D44" s="7"/>
      <c r="E44" s="7"/>
      <c r="F44" s="7"/>
      <c r="G44" s="7"/>
      <c r="H44" s="7"/>
    </row>
    <row r="45" spans="1:19" x14ac:dyDescent="0.45">
      <c r="A45" s="245"/>
      <c r="B45" s="7"/>
      <c r="C45" s="7"/>
      <c r="D45" s="7"/>
      <c r="E45" s="7"/>
      <c r="F45" s="7"/>
      <c r="G45" s="7"/>
      <c r="H45" s="7"/>
    </row>
    <row r="46" spans="1:19" x14ac:dyDescent="0.45">
      <c r="A46" s="245"/>
      <c r="B46" s="7"/>
      <c r="C46" s="7"/>
      <c r="D46" s="7"/>
      <c r="E46" s="7"/>
      <c r="F46" s="7"/>
      <c r="G46" s="7"/>
      <c r="H46" s="7"/>
    </row>
    <row r="47" spans="1:19" x14ac:dyDescent="0.45">
      <c r="A47" s="245"/>
      <c r="B47" s="7"/>
      <c r="C47" s="7"/>
      <c r="D47" s="7"/>
      <c r="E47" s="7"/>
      <c r="F47" s="7"/>
      <c r="G47" s="7"/>
      <c r="H47" s="7"/>
    </row>
    <row r="48" spans="1:19" x14ac:dyDescent="0.45">
      <c r="A48" s="245"/>
      <c r="B48" s="7"/>
      <c r="C48" s="7"/>
      <c r="D48" s="7"/>
      <c r="E48" s="7"/>
      <c r="F48" s="7"/>
      <c r="G48" s="7"/>
      <c r="H48" s="7"/>
    </row>
    <row r="49" spans="1:8" x14ac:dyDescent="0.45">
      <c r="A49" s="245"/>
      <c r="B49" s="7"/>
      <c r="C49" s="7"/>
      <c r="D49" s="7"/>
      <c r="E49" s="7"/>
      <c r="F49" s="7"/>
      <c r="G49" s="7"/>
      <c r="H49" s="7"/>
    </row>
    <row r="50" spans="1:8" x14ac:dyDescent="0.45">
      <c r="A50" s="245"/>
      <c r="B50" s="7"/>
      <c r="C50" s="7"/>
      <c r="D50" s="7"/>
      <c r="E50" s="7"/>
      <c r="F50" s="7"/>
      <c r="G50" s="7"/>
      <c r="H50" s="7"/>
    </row>
    <row r="51" spans="1:8" x14ac:dyDescent="0.45">
      <c r="A51" s="245"/>
      <c r="B51" s="7"/>
      <c r="C51" s="7"/>
      <c r="D51" s="7"/>
      <c r="E51" s="7"/>
      <c r="F51" s="7"/>
      <c r="G51" s="7"/>
      <c r="H51" s="7"/>
    </row>
    <row r="52" spans="1:8" x14ac:dyDescent="0.45">
      <c r="A52" s="245"/>
      <c r="B52" s="7"/>
      <c r="C52" s="7"/>
      <c r="D52" s="7"/>
      <c r="E52" s="7"/>
      <c r="F52" s="7"/>
      <c r="G52" s="7"/>
      <c r="H52" s="7"/>
    </row>
    <row r="53" spans="1:8" x14ac:dyDescent="0.45">
      <c r="A53" s="245"/>
      <c r="B53" s="7"/>
      <c r="C53" s="7"/>
      <c r="D53" s="7"/>
      <c r="E53" s="7"/>
      <c r="F53" s="7"/>
      <c r="G53" s="7"/>
      <c r="H53" s="7"/>
    </row>
    <row r="54" spans="1:8" x14ac:dyDescent="0.45">
      <c r="A54" s="245"/>
      <c r="B54" s="7"/>
      <c r="C54" s="7"/>
      <c r="D54" s="7"/>
      <c r="E54" s="7"/>
      <c r="F54" s="7"/>
      <c r="G54" s="7"/>
      <c r="H54" s="7"/>
    </row>
    <row r="55" spans="1:8" x14ac:dyDescent="0.45">
      <c r="A55" s="245"/>
      <c r="B55" s="7"/>
      <c r="C55" s="7"/>
      <c r="D55" s="7"/>
      <c r="E55" s="7"/>
      <c r="F55" s="7"/>
      <c r="G55" s="7"/>
      <c r="H55" s="7"/>
    </row>
    <row r="56" spans="1:8" x14ac:dyDescent="0.45">
      <c r="A56" s="245"/>
      <c r="B56" s="7"/>
      <c r="C56" s="7"/>
      <c r="D56" s="7"/>
      <c r="E56" s="7"/>
      <c r="F56" s="7"/>
      <c r="G56" s="7"/>
      <c r="H56" s="7"/>
    </row>
    <row r="57" spans="1:8" x14ac:dyDescent="0.45">
      <c r="A57" s="245"/>
      <c r="B57" s="7"/>
      <c r="C57" s="7"/>
      <c r="D57" s="7"/>
      <c r="E57" s="7"/>
      <c r="F57" s="7"/>
      <c r="G57" s="7"/>
      <c r="H57" s="7"/>
    </row>
    <row r="58" spans="1:8" x14ac:dyDescent="0.45">
      <c r="A58" s="245"/>
      <c r="B58" s="113"/>
      <c r="C58" s="7"/>
      <c r="D58" s="7"/>
      <c r="E58" s="7"/>
      <c r="F58" s="7"/>
      <c r="G58" s="7"/>
      <c r="H58" s="7"/>
    </row>
    <row r="59" spans="1:8" x14ac:dyDescent="0.45">
      <c r="A59" s="245"/>
      <c r="B59" s="7"/>
      <c r="C59" s="7"/>
      <c r="D59" s="7"/>
      <c r="E59" s="7"/>
      <c r="F59" s="7"/>
      <c r="G59" s="7"/>
      <c r="H59" s="7"/>
    </row>
    <row r="60" spans="1:8" x14ac:dyDescent="0.45">
      <c r="A60" s="245"/>
      <c r="B60" s="7"/>
      <c r="C60" s="7"/>
      <c r="D60" s="7"/>
      <c r="E60" s="7"/>
      <c r="F60" s="7"/>
      <c r="G60" s="7"/>
      <c r="H60" s="7"/>
    </row>
    <row r="61" spans="1:8" x14ac:dyDescent="0.45">
      <c r="A61" s="245"/>
      <c r="B61" s="7"/>
      <c r="C61" s="7"/>
      <c r="D61" s="7"/>
      <c r="E61" s="7"/>
      <c r="F61" s="7"/>
      <c r="G61" s="7"/>
      <c r="H61" s="7"/>
    </row>
    <row r="62" spans="1:8" x14ac:dyDescent="0.45">
      <c r="A62" s="245"/>
      <c r="B62" s="7"/>
      <c r="C62" s="7"/>
      <c r="D62" s="7"/>
      <c r="E62" s="7"/>
      <c r="F62" s="7"/>
      <c r="G62" s="7"/>
      <c r="H62" s="7"/>
    </row>
    <row r="63" spans="1:8" x14ac:dyDescent="0.45">
      <c r="A63" s="245"/>
      <c r="B63" s="7"/>
      <c r="C63" s="7"/>
      <c r="D63" s="7"/>
      <c r="E63" s="7"/>
      <c r="F63" s="7"/>
      <c r="G63" s="7"/>
      <c r="H63" s="7"/>
    </row>
    <row r="64" spans="1:8" x14ac:dyDescent="0.45">
      <c r="A64" s="245"/>
      <c r="B64" s="7"/>
      <c r="C64" s="7"/>
      <c r="D64" s="7"/>
      <c r="E64" s="7"/>
      <c r="F64" s="7"/>
      <c r="G64" s="7"/>
      <c r="H64" s="7"/>
    </row>
    <row r="65" spans="1:8" x14ac:dyDescent="0.45">
      <c r="A65" s="245"/>
      <c r="B65" s="7"/>
      <c r="C65" s="7"/>
      <c r="D65" s="7"/>
      <c r="E65" s="7"/>
      <c r="F65" s="7"/>
      <c r="G65" s="7"/>
      <c r="H65" s="7"/>
    </row>
    <row r="66" spans="1:8" x14ac:dyDescent="0.45">
      <c r="A66" s="245"/>
      <c r="B66" s="7"/>
      <c r="C66" s="7"/>
      <c r="D66" s="7"/>
      <c r="E66" s="7"/>
      <c r="F66" s="7"/>
      <c r="G66" s="7"/>
      <c r="H66" s="7"/>
    </row>
    <row r="67" spans="1:8" x14ac:dyDescent="0.45">
      <c r="A67" s="245"/>
      <c r="B67" s="7"/>
      <c r="C67" s="7"/>
      <c r="D67" s="7"/>
      <c r="E67" s="7"/>
      <c r="F67" s="7"/>
      <c r="G67" s="7"/>
      <c r="H67" s="7"/>
    </row>
    <row r="68" spans="1:8" x14ac:dyDescent="0.45">
      <c r="A68" s="245"/>
      <c r="B68" s="7"/>
      <c r="C68" s="7"/>
      <c r="D68" s="7"/>
      <c r="E68" s="7"/>
      <c r="F68" s="7"/>
      <c r="G68" s="7"/>
      <c r="H68" s="7"/>
    </row>
    <row r="69" spans="1:8" x14ac:dyDescent="0.45">
      <c r="A69" s="245"/>
      <c r="B69" s="7"/>
      <c r="C69" s="7"/>
      <c r="D69" s="7"/>
      <c r="E69" s="7"/>
      <c r="F69" s="7"/>
      <c r="G69" s="7"/>
      <c r="H69" s="7"/>
    </row>
    <row r="70" spans="1:8" x14ac:dyDescent="0.45">
      <c r="A70" s="245"/>
      <c r="B70" s="7"/>
      <c r="C70" s="7"/>
      <c r="D70" s="7"/>
      <c r="E70" s="7"/>
      <c r="F70" s="7"/>
      <c r="G70" s="7"/>
      <c r="H70" s="7"/>
    </row>
    <row r="71" spans="1:8" x14ac:dyDescent="0.45">
      <c r="A71" s="245"/>
      <c r="B71" s="7"/>
      <c r="C71" s="7"/>
      <c r="D71" s="7"/>
      <c r="E71" s="7"/>
      <c r="F71" s="7"/>
      <c r="G71" s="7"/>
      <c r="H71" s="7"/>
    </row>
    <row r="72" spans="1:8" x14ac:dyDescent="0.45">
      <c r="A72" s="245"/>
      <c r="B72" s="7"/>
      <c r="C72" s="7"/>
      <c r="D72" s="7"/>
      <c r="E72" s="7"/>
      <c r="F72" s="7"/>
      <c r="G72" s="7"/>
      <c r="H72" s="7"/>
    </row>
  </sheetData>
  <mergeCells count="3">
    <mergeCell ref="C1:D1"/>
    <mergeCell ref="E1:F1"/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59DE-6D8E-4D04-8DD7-D927743D072D}">
  <dimension ref="A1:AS78"/>
  <sheetViews>
    <sheetView topLeftCell="B1" workbookViewId="0">
      <selection activeCell="K69" sqref="K69"/>
    </sheetView>
  </sheetViews>
  <sheetFormatPr defaultColWidth="16.53125" defaultRowHeight="14.25" x14ac:dyDescent="0.45"/>
  <sheetData>
    <row r="1" spans="1:45" ht="25.9" thickBot="1" x14ac:dyDescent="0.8">
      <c r="A1" s="401" t="s">
        <v>106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  <c r="AI1" s="402"/>
      <c r="AJ1" s="402"/>
      <c r="AK1" s="402"/>
      <c r="AL1" s="402"/>
      <c r="AM1" s="402"/>
      <c r="AN1" s="402"/>
      <c r="AO1" s="402"/>
      <c r="AP1" s="402"/>
      <c r="AQ1" s="402"/>
      <c r="AR1" s="402"/>
      <c r="AS1" s="403"/>
    </row>
    <row r="2" spans="1:45" ht="23.65" thickBot="1" x14ac:dyDescent="0.75">
      <c r="A2" s="1" t="s">
        <v>0</v>
      </c>
      <c r="B2" s="1"/>
      <c r="C2" s="2"/>
      <c r="D2" s="3"/>
      <c r="E2" s="2"/>
      <c r="F2" s="2"/>
      <c r="G2" s="3"/>
      <c r="K2" s="404" t="s">
        <v>42</v>
      </c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5"/>
      <c r="AA2" s="405"/>
      <c r="AB2" s="405"/>
      <c r="AC2" s="405"/>
      <c r="AD2" s="406"/>
      <c r="AE2" s="353" t="s">
        <v>43</v>
      </c>
      <c r="AF2" s="354"/>
      <c r="AG2" s="354"/>
      <c r="AH2" s="354"/>
      <c r="AI2" s="354"/>
      <c r="AJ2" s="354"/>
      <c r="AK2" s="354"/>
      <c r="AL2" s="354"/>
      <c r="AM2" s="354"/>
      <c r="AN2" s="354"/>
      <c r="AO2" s="354"/>
      <c r="AP2" s="354"/>
      <c r="AQ2" s="354"/>
      <c r="AR2" s="354"/>
      <c r="AS2" s="355"/>
    </row>
    <row r="3" spans="1:45" ht="14.25" customHeight="1" thickBot="1" x14ac:dyDescent="0.5">
      <c r="A3" s="99"/>
      <c r="B3" s="49" t="s">
        <v>98</v>
      </c>
      <c r="C3" s="50" t="s">
        <v>102</v>
      </c>
      <c r="D3" s="51" t="s">
        <v>103</v>
      </c>
      <c r="E3" s="164" t="s">
        <v>99</v>
      </c>
      <c r="F3" s="50" t="s">
        <v>104</v>
      </c>
      <c r="G3" s="51" t="s">
        <v>105</v>
      </c>
      <c r="I3" s="407" t="s">
        <v>100</v>
      </c>
      <c r="J3" s="82"/>
      <c r="K3" s="72" t="s">
        <v>98</v>
      </c>
      <c r="L3" s="72"/>
      <c r="M3" s="68" t="s">
        <v>95</v>
      </c>
      <c r="N3" s="68"/>
      <c r="O3" s="69" t="s">
        <v>96</v>
      </c>
      <c r="P3" s="69"/>
      <c r="Q3" s="82"/>
      <c r="R3" s="82"/>
      <c r="S3" s="82"/>
      <c r="T3" s="82"/>
      <c r="U3" s="71" t="s">
        <v>99</v>
      </c>
      <c r="V3" s="72"/>
      <c r="W3" s="68" t="s">
        <v>94</v>
      </c>
      <c r="X3" s="68"/>
      <c r="Y3" s="69" t="s">
        <v>97</v>
      </c>
      <c r="Z3" s="69"/>
      <c r="AA3" s="82"/>
      <c r="AB3" s="82"/>
      <c r="AC3" s="82"/>
      <c r="AD3" s="95"/>
      <c r="AE3" s="73" t="s">
        <v>98</v>
      </c>
      <c r="AF3" s="74"/>
      <c r="AG3" s="68" t="s">
        <v>95</v>
      </c>
      <c r="AH3" s="68"/>
      <c r="AI3" s="69" t="s">
        <v>96</v>
      </c>
      <c r="AJ3" s="70"/>
      <c r="AK3" s="73" t="s">
        <v>99</v>
      </c>
      <c r="AL3" s="74"/>
      <c r="AM3" s="74"/>
      <c r="AN3" s="386" t="s">
        <v>94</v>
      </c>
      <c r="AO3" s="386"/>
      <c r="AP3" s="386"/>
      <c r="AQ3" s="387" t="s">
        <v>97</v>
      </c>
      <c r="AR3" s="387"/>
      <c r="AS3" s="388"/>
    </row>
    <row r="4" spans="1:45" s="34" customFormat="1" ht="14.25" customHeight="1" x14ac:dyDescent="0.45">
      <c r="A4" s="6" t="s">
        <v>1</v>
      </c>
      <c r="B4" s="165"/>
      <c r="C4" s="7"/>
      <c r="D4" s="8"/>
      <c r="E4" s="7"/>
      <c r="F4" s="7"/>
      <c r="G4" s="8"/>
      <c r="I4" s="408"/>
      <c r="J4" s="161" t="s">
        <v>101</v>
      </c>
      <c r="K4" s="94">
        <v>3</v>
      </c>
      <c r="L4" s="94"/>
      <c r="M4" s="85">
        <v>3</v>
      </c>
      <c r="N4" s="85"/>
      <c r="O4" s="86">
        <v>3</v>
      </c>
      <c r="P4" s="86"/>
      <c r="Q4" s="160"/>
      <c r="R4" s="160"/>
      <c r="S4" s="160"/>
      <c r="T4" s="160"/>
      <c r="U4" s="146">
        <v>3</v>
      </c>
      <c r="V4" s="94"/>
      <c r="W4" s="85">
        <v>3</v>
      </c>
      <c r="X4" s="85"/>
      <c r="Y4" s="86">
        <v>3</v>
      </c>
      <c r="Z4" s="86"/>
      <c r="AA4" s="160"/>
      <c r="AB4" s="160"/>
      <c r="AC4" s="160"/>
      <c r="AD4" s="148"/>
      <c r="AE4" s="149">
        <v>3</v>
      </c>
      <c r="AF4" s="147"/>
      <c r="AG4" s="85">
        <v>3</v>
      </c>
      <c r="AH4" s="85"/>
      <c r="AI4" s="86">
        <v>3</v>
      </c>
      <c r="AJ4" s="150"/>
      <c r="AK4" s="149">
        <v>3</v>
      </c>
      <c r="AL4" s="147"/>
      <c r="AM4" s="147"/>
      <c r="AN4" s="85">
        <v>3</v>
      </c>
      <c r="AO4" s="85"/>
      <c r="AP4" s="85"/>
      <c r="AQ4" s="86">
        <v>3</v>
      </c>
      <c r="AR4" s="86"/>
      <c r="AS4" s="150"/>
    </row>
    <row r="5" spans="1:45" x14ac:dyDescent="0.45">
      <c r="A5" s="6" t="s">
        <v>2</v>
      </c>
      <c r="B5" s="165"/>
      <c r="C5" s="7"/>
      <c r="D5" s="8"/>
      <c r="E5" s="7"/>
      <c r="F5" s="7"/>
      <c r="G5" s="8"/>
      <c r="I5" s="408"/>
      <c r="J5" s="161">
        <v>20000</v>
      </c>
      <c r="K5" s="28"/>
      <c r="L5" s="28"/>
      <c r="M5" s="37">
        <v>12134</v>
      </c>
      <c r="N5" s="37"/>
      <c r="O5" s="38">
        <v>10983</v>
      </c>
      <c r="P5" s="38"/>
      <c r="Q5" s="89"/>
      <c r="R5" s="89"/>
      <c r="S5" s="89"/>
      <c r="T5" s="89"/>
      <c r="U5" s="52">
        <v>8106</v>
      </c>
      <c r="V5" s="28"/>
      <c r="W5" s="37">
        <v>9344</v>
      </c>
      <c r="X5" s="37"/>
      <c r="Y5" s="38">
        <v>8273</v>
      </c>
      <c r="Z5" s="38"/>
      <c r="AA5" s="89"/>
      <c r="AB5" s="89"/>
      <c r="AC5" s="89"/>
      <c r="AD5" s="90"/>
      <c r="AE5" s="151"/>
      <c r="AF5" s="152"/>
      <c r="AG5" s="39">
        <f t="shared" ref="AG5:AG12" si="0">100*((M5-$Q$10)/($Q$12-$Q$10))</f>
        <v>39.001349988892493</v>
      </c>
      <c r="AH5" s="39"/>
      <c r="AI5" s="40">
        <f t="shared" ref="AI5:AI12" si="1">100*((O5-$Q$10)/($Q$12-$Q$10))</f>
        <v>55.523163417009854</v>
      </c>
      <c r="AJ5" s="153"/>
      <c r="AK5" s="151">
        <f t="shared" ref="AK5:AK12" si="2">100*((U5-$AA$10)/($AA$12-$AA$10))</f>
        <v>94.727351025461587</v>
      </c>
      <c r="AL5" s="152"/>
      <c r="AM5" s="152"/>
      <c r="AN5" s="39">
        <f t="shared" ref="AN5:AN12" si="3">100*((W5-$AA$10)/($AA$12-$AA$10))</f>
        <v>74.734887226139861</v>
      </c>
      <c r="AO5" s="39"/>
      <c r="AP5" s="39"/>
      <c r="AQ5" s="40">
        <f t="shared" ref="AQ5:AQ12" si="4">100*((Y5-$AA$10)/($AA$12-$AA$10))</f>
        <v>92.030467782742093</v>
      </c>
      <c r="AR5" s="40"/>
      <c r="AS5" s="153"/>
    </row>
    <row r="6" spans="1:45" x14ac:dyDescent="0.45">
      <c r="A6" s="6" t="s">
        <v>3</v>
      </c>
      <c r="B6" s="165">
        <v>0.31190000000000001</v>
      </c>
      <c r="C6" s="7">
        <v>0.50260000000000005</v>
      </c>
      <c r="D6" s="8">
        <v>0.45700000000000002</v>
      </c>
      <c r="E6" s="7">
        <v>0.34649999999999997</v>
      </c>
      <c r="F6" s="7">
        <v>0.53110000000000002</v>
      </c>
      <c r="G6" s="8">
        <v>0.39300000000000002</v>
      </c>
      <c r="I6" s="408"/>
      <c r="J6" s="161">
        <f>J5/2</f>
        <v>10000</v>
      </c>
      <c r="K6" s="28">
        <v>10782</v>
      </c>
      <c r="L6" s="28"/>
      <c r="M6" s="37">
        <v>12286</v>
      </c>
      <c r="N6" s="37"/>
      <c r="O6" s="38">
        <v>10970</v>
      </c>
      <c r="P6" s="38"/>
      <c r="Q6" s="89"/>
      <c r="R6" s="89"/>
      <c r="S6" s="89"/>
      <c r="T6" s="89"/>
      <c r="U6" s="52">
        <v>8078</v>
      </c>
      <c r="V6" s="28"/>
      <c r="W6" s="37">
        <v>10722</v>
      </c>
      <c r="X6" s="37"/>
      <c r="Y6" s="38">
        <v>9173</v>
      </c>
      <c r="Z6" s="38"/>
      <c r="AA6" s="89"/>
      <c r="AB6" s="89"/>
      <c r="AC6" s="89"/>
      <c r="AD6" s="90"/>
      <c r="AE6" s="151">
        <f t="shared" ref="AE6:AE12" si="5">100*((K6-$Q$10)/($Q$12-$Q$10))</f>
        <v>58.408380184213669</v>
      </c>
      <c r="AF6" s="152"/>
      <c r="AG6" s="39">
        <f t="shared" si="0"/>
        <v>36.819494523146325</v>
      </c>
      <c r="AH6" s="39"/>
      <c r="AI6" s="40">
        <f t="shared" si="1"/>
        <v>55.709769476580249</v>
      </c>
      <c r="AJ6" s="153"/>
      <c r="AK6" s="151">
        <f t="shared" si="2"/>
        <v>95.179523066157074</v>
      </c>
      <c r="AL6" s="152"/>
      <c r="AM6" s="152"/>
      <c r="AN6" s="39">
        <f t="shared" si="3"/>
        <v>52.4815632233407</v>
      </c>
      <c r="AO6" s="39"/>
      <c r="AP6" s="39"/>
      <c r="AQ6" s="40">
        <f t="shared" si="4"/>
        <v>77.496366474672982</v>
      </c>
      <c r="AR6" s="40"/>
      <c r="AS6" s="153"/>
    </row>
    <row r="7" spans="1:45" x14ac:dyDescent="0.45">
      <c r="A7" s="6" t="s">
        <v>4</v>
      </c>
      <c r="B7" s="165">
        <v>-0.50600000000000001</v>
      </c>
      <c r="C7" s="7">
        <v>-0.29880000000000001</v>
      </c>
      <c r="D7" s="8">
        <v>-0.34010000000000001</v>
      </c>
      <c r="E7" s="7">
        <v>-0.46039999999999998</v>
      </c>
      <c r="F7" s="7">
        <v>-0.27479999999999999</v>
      </c>
      <c r="G7" s="8">
        <v>-0.40570000000000001</v>
      </c>
      <c r="I7" s="408"/>
      <c r="J7" s="161">
        <f t="shared" ref="J7:J12" si="6">J6/2</f>
        <v>5000</v>
      </c>
      <c r="K7" s="28">
        <v>11229</v>
      </c>
      <c r="L7" s="28"/>
      <c r="M7" s="37">
        <v>13342</v>
      </c>
      <c r="N7" s="37"/>
      <c r="O7" s="38">
        <v>11991</v>
      </c>
      <c r="P7" s="38"/>
      <c r="Q7" s="89"/>
      <c r="R7" s="89"/>
      <c r="S7" s="89"/>
      <c r="T7" s="89"/>
      <c r="U7" s="52">
        <v>9282</v>
      </c>
      <c r="V7" s="28"/>
      <c r="W7" s="37">
        <v>12144</v>
      </c>
      <c r="X7" s="37"/>
      <c r="Y7" s="38">
        <v>10376</v>
      </c>
      <c r="Z7" s="38"/>
      <c r="AA7" s="89"/>
      <c r="AB7" s="89"/>
      <c r="AC7" s="89"/>
      <c r="AD7" s="90"/>
      <c r="AE7" s="151">
        <f t="shared" si="5"/>
        <v>51.992002597446977</v>
      </c>
      <c r="AF7" s="152"/>
      <c r="AG7" s="39">
        <f t="shared" si="0"/>
        <v>21.661340761120311</v>
      </c>
      <c r="AH7" s="39"/>
      <c r="AI7" s="40">
        <f t="shared" si="1"/>
        <v>41.054016644166843</v>
      </c>
      <c r="AJ7" s="153"/>
      <c r="AK7" s="151">
        <f t="shared" si="2"/>
        <v>75.736125316251275</v>
      </c>
      <c r="AL7" s="152"/>
      <c r="AM7" s="152"/>
      <c r="AN7" s="39">
        <f t="shared" si="3"/>
        <v>29.517683156591488</v>
      </c>
      <c r="AO7" s="39"/>
      <c r="AP7" s="39"/>
      <c r="AQ7" s="40">
        <f t="shared" si="4"/>
        <v>58.069117726220597</v>
      </c>
      <c r="AR7" s="40"/>
      <c r="AS7" s="153"/>
    </row>
    <row r="8" spans="1:45" x14ac:dyDescent="0.45">
      <c r="A8" s="6" t="s">
        <v>5</v>
      </c>
      <c r="B8" s="165"/>
      <c r="C8" s="7"/>
      <c r="D8" s="8"/>
      <c r="E8" s="7"/>
      <c r="F8" s="7"/>
      <c r="G8" s="8"/>
      <c r="I8" s="408"/>
      <c r="J8" s="161">
        <f t="shared" si="6"/>
        <v>2500</v>
      </c>
      <c r="K8" s="28">
        <v>12744</v>
      </c>
      <c r="L8" s="28"/>
      <c r="M8" s="37">
        <v>13363</v>
      </c>
      <c r="N8" s="37"/>
      <c r="O8" s="38">
        <v>12797</v>
      </c>
      <c r="P8" s="38"/>
      <c r="Q8" s="89"/>
      <c r="R8" s="89"/>
      <c r="S8" s="89"/>
      <c r="T8" s="89"/>
      <c r="U8" s="52">
        <v>10737</v>
      </c>
      <c r="V8" s="28"/>
      <c r="W8" s="37">
        <v>12848</v>
      </c>
      <c r="X8" s="37"/>
      <c r="Y8" s="38">
        <v>11398</v>
      </c>
      <c r="Z8" s="38"/>
      <c r="AA8" s="89"/>
      <c r="AB8" s="89"/>
      <c r="AC8" s="89"/>
      <c r="AD8" s="90"/>
      <c r="AE8" s="151">
        <f t="shared" si="5"/>
        <v>30.245219501358527</v>
      </c>
      <c r="AF8" s="152"/>
      <c r="AG8" s="39">
        <f t="shared" si="0"/>
        <v>21.359900203352751</v>
      </c>
      <c r="AH8" s="39"/>
      <c r="AI8" s="40">
        <f t="shared" si="1"/>
        <v>29.484440950802298</v>
      </c>
      <c r="AJ8" s="153"/>
      <c r="AK8" s="151">
        <f t="shared" si="2"/>
        <v>52.23932820153955</v>
      </c>
      <c r="AL8" s="152"/>
      <c r="AM8" s="152"/>
      <c r="AN8" s="39">
        <f t="shared" si="3"/>
        <v>18.148786133390761</v>
      </c>
      <c r="AO8" s="39"/>
      <c r="AP8" s="39"/>
      <c r="AQ8" s="40">
        <f t="shared" si="4"/>
        <v>41.564838240835449</v>
      </c>
      <c r="AR8" s="40"/>
      <c r="AS8" s="153"/>
    </row>
    <row r="9" spans="1:45" x14ac:dyDescent="0.45">
      <c r="A9" s="6" t="s">
        <v>3</v>
      </c>
      <c r="B9" s="165" t="s">
        <v>107</v>
      </c>
      <c r="C9" s="7" t="s">
        <v>108</v>
      </c>
      <c r="D9" s="8" t="s">
        <v>109</v>
      </c>
      <c r="E9" s="7" t="s">
        <v>113</v>
      </c>
      <c r="F9" s="7" t="s">
        <v>114</v>
      </c>
      <c r="G9" s="8" t="s">
        <v>115</v>
      </c>
      <c r="I9" s="408"/>
      <c r="J9" s="161">
        <f t="shared" si="6"/>
        <v>1250</v>
      </c>
      <c r="K9" s="28">
        <v>15561</v>
      </c>
      <c r="L9" s="28"/>
      <c r="M9" s="37">
        <v>14182</v>
      </c>
      <c r="N9" s="37"/>
      <c r="O9" s="38">
        <v>13349</v>
      </c>
      <c r="P9" s="38"/>
      <c r="Q9" s="55" t="s">
        <v>46</v>
      </c>
      <c r="R9" s="89"/>
      <c r="S9" s="89"/>
      <c r="T9" s="89"/>
      <c r="U9" s="52">
        <v>11898</v>
      </c>
      <c r="V9" s="28"/>
      <c r="W9" s="37">
        <v>12985</v>
      </c>
      <c r="X9" s="37"/>
      <c r="Y9" s="38">
        <v>12005</v>
      </c>
      <c r="Z9" s="38"/>
      <c r="AA9" s="55" t="s">
        <v>36</v>
      </c>
      <c r="AB9" s="89"/>
      <c r="AC9" s="89"/>
      <c r="AD9" s="90"/>
      <c r="AE9" s="151">
        <f t="shared" si="5"/>
        <v>-10.190878176318813</v>
      </c>
      <c r="AF9" s="152"/>
      <c r="AG9" s="39">
        <f t="shared" si="0"/>
        <v>9.603718450417805</v>
      </c>
      <c r="AH9" s="39"/>
      <c r="AI9" s="40">
        <f t="shared" si="1"/>
        <v>21.56086057519779</v>
      </c>
      <c r="AJ9" s="153"/>
      <c r="AK9" s="151">
        <f t="shared" si="2"/>
        <v>33.490337514130381</v>
      </c>
      <c r="AL9" s="152"/>
      <c r="AM9" s="152"/>
      <c r="AN9" s="39">
        <f t="shared" si="3"/>
        <v>15.936372934273571</v>
      </c>
      <c r="AO9" s="39"/>
      <c r="AP9" s="39"/>
      <c r="AQ9" s="40">
        <f t="shared" si="4"/>
        <v>31.762394358615499</v>
      </c>
      <c r="AR9" s="40"/>
      <c r="AS9" s="153"/>
    </row>
    <row r="10" spans="1:45" x14ac:dyDescent="0.45">
      <c r="A10" s="6" t="s">
        <v>4</v>
      </c>
      <c r="B10" s="165" t="s">
        <v>110</v>
      </c>
      <c r="C10" s="7" t="s">
        <v>111</v>
      </c>
      <c r="D10" s="8" t="s">
        <v>112</v>
      </c>
      <c r="E10" s="7" t="s">
        <v>116</v>
      </c>
      <c r="F10" s="7" t="s">
        <v>117</v>
      </c>
      <c r="G10" s="8" t="s">
        <v>118</v>
      </c>
      <c r="I10" s="408"/>
      <c r="J10" s="161">
        <f t="shared" si="6"/>
        <v>625</v>
      </c>
      <c r="K10" s="28">
        <v>15097</v>
      </c>
      <c r="L10" s="28"/>
      <c r="M10" s="37">
        <v>17548</v>
      </c>
      <c r="N10" s="37"/>
      <c r="O10" s="38">
        <v>13835</v>
      </c>
      <c r="P10" s="38"/>
      <c r="Q10" s="56">
        <v>14851.047619047618</v>
      </c>
      <c r="R10" s="89"/>
      <c r="S10" s="89"/>
      <c r="T10" s="89"/>
      <c r="U10" s="52">
        <v>13170</v>
      </c>
      <c r="V10" s="28"/>
      <c r="W10" s="37">
        <v>13286</v>
      </c>
      <c r="X10" s="37"/>
      <c r="Y10" s="38">
        <v>12226</v>
      </c>
      <c r="Z10" s="38"/>
      <c r="AA10" s="56">
        <v>13971.833333333334</v>
      </c>
      <c r="AB10" s="89"/>
      <c r="AC10" s="89"/>
      <c r="AD10" s="90"/>
      <c r="AE10" s="151">
        <f t="shared" si="5"/>
        <v>-3.5304772808831424</v>
      </c>
      <c r="AF10" s="152"/>
      <c r="AG10" s="39">
        <f t="shared" si="0"/>
        <v>-38.712896666040102</v>
      </c>
      <c r="AH10" s="39"/>
      <c r="AI10" s="40">
        <f t="shared" si="1"/>
        <v>14.584664809719911</v>
      </c>
      <c r="AJ10" s="153"/>
      <c r="AK10" s="151">
        <f t="shared" si="2"/>
        <v>12.948807665392698</v>
      </c>
      <c r="AL10" s="152"/>
      <c r="AM10" s="152"/>
      <c r="AN10" s="39">
        <f t="shared" si="3"/>
        <v>11.075523496797125</v>
      </c>
      <c r="AO10" s="39"/>
      <c r="AP10" s="39"/>
      <c r="AQ10" s="40">
        <f t="shared" si="4"/>
        <v>28.193465037411858</v>
      </c>
      <c r="AR10" s="40"/>
      <c r="AS10" s="153"/>
    </row>
    <row r="11" spans="1:45" x14ac:dyDescent="0.45">
      <c r="A11" s="6" t="s">
        <v>6</v>
      </c>
      <c r="B11" s="165"/>
      <c r="C11" s="7"/>
      <c r="D11" s="8"/>
      <c r="E11" s="7"/>
      <c r="F11" s="7"/>
      <c r="G11" s="8"/>
      <c r="I11" s="408"/>
      <c r="J11" s="161">
        <f t="shared" si="6"/>
        <v>312.5</v>
      </c>
      <c r="K11" s="28">
        <v>15214</v>
      </c>
      <c r="L11" s="28"/>
      <c r="M11" s="37">
        <v>14086</v>
      </c>
      <c r="N11" s="37"/>
      <c r="O11" s="38">
        <v>13597</v>
      </c>
      <c r="P11" s="38"/>
      <c r="Q11" s="57" t="s">
        <v>47</v>
      </c>
      <c r="R11" s="89"/>
      <c r="S11" s="89"/>
      <c r="T11" s="89"/>
      <c r="U11" s="52">
        <v>13801</v>
      </c>
      <c r="V11" s="28"/>
      <c r="W11" s="37">
        <v>12992</v>
      </c>
      <c r="X11" s="37"/>
      <c r="Y11" s="38">
        <v>12563</v>
      </c>
      <c r="Z11" s="38"/>
      <c r="AA11" s="57" t="s">
        <v>37</v>
      </c>
      <c r="AB11" s="89"/>
      <c r="AC11" s="89"/>
      <c r="AD11" s="90"/>
      <c r="AE11" s="151">
        <f t="shared" si="5"/>
        <v>-5.2099318170167059</v>
      </c>
      <c r="AF11" s="152"/>
      <c r="AG11" s="39">
        <f t="shared" si="0"/>
        <v>10.981732428783806</v>
      </c>
      <c r="AH11" s="39"/>
      <c r="AI11" s="40">
        <f t="shared" si="1"/>
        <v>18.000991131085623</v>
      </c>
      <c r="AJ11" s="153"/>
      <c r="AK11" s="151">
        <f t="shared" si="2"/>
        <v>2.7587877482909069</v>
      </c>
      <c r="AL11" s="152"/>
      <c r="AM11" s="152"/>
      <c r="AN11" s="39">
        <f t="shared" si="3"/>
        <v>15.823329924099703</v>
      </c>
      <c r="AO11" s="39"/>
      <c r="AP11" s="39"/>
      <c r="AQ11" s="40">
        <f t="shared" si="4"/>
        <v>22.751251547612647</v>
      </c>
      <c r="AR11" s="40"/>
      <c r="AS11" s="153"/>
    </row>
    <row r="12" spans="1:45" ht="14.65" thickBot="1" x14ac:dyDescent="0.5">
      <c r="A12" s="6" t="s">
        <v>7</v>
      </c>
      <c r="B12" s="165">
        <v>22</v>
      </c>
      <c r="C12" s="7">
        <v>23</v>
      </c>
      <c r="D12" s="8">
        <v>23</v>
      </c>
      <c r="E12" s="7">
        <v>28</v>
      </c>
      <c r="F12" s="7">
        <v>27</v>
      </c>
      <c r="G12" s="8">
        <v>26</v>
      </c>
      <c r="I12" s="409"/>
      <c r="J12" s="162">
        <f t="shared" si="6"/>
        <v>156.25</v>
      </c>
      <c r="K12" s="41">
        <v>14690</v>
      </c>
      <c r="L12" s="41"/>
      <c r="M12" s="43">
        <v>14566</v>
      </c>
      <c r="N12" s="43"/>
      <c r="O12" s="44">
        <v>13706</v>
      </c>
      <c r="P12" s="44"/>
      <c r="Q12" s="58">
        <v>7884.5</v>
      </c>
      <c r="R12" s="91"/>
      <c r="S12" s="91"/>
      <c r="T12" s="91"/>
      <c r="U12" s="53">
        <v>13780</v>
      </c>
      <c r="V12" s="41"/>
      <c r="W12" s="43">
        <v>12813</v>
      </c>
      <c r="X12" s="43"/>
      <c r="Y12" s="44">
        <v>12260</v>
      </c>
      <c r="Z12" s="44"/>
      <c r="AA12" s="58">
        <v>7779.5</v>
      </c>
      <c r="AB12" s="91"/>
      <c r="AC12" s="91"/>
      <c r="AD12" s="92"/>
      <c r="AE12" s="154">
        <f t="shared" si="5"/>
        <v>2.3117278148977158</v>
      </c>
      <c r="AF12" s="155"/>
      <c r="AG12" s="47">
        <f t="shared" si="0"/>
        <v>4.0916625369538</v>
      </c>
      <c r="AH12" s="47"/>
      <c r="AI12" s="48">
        <f t="shared" si="1"/>
        <v>16.436371093149223</v>
      </c>
      <c r="AJ12" s="156"/>
      <c r="AK12" s="154">
        <f t="shared" si="2"/>
        <v>3.0979167788125195</v>
      </c>
      <c r="AL12" s="155"/>
      <c r="AM12" s="155"/>
      <c r="AN12" s="47">
        <f t="shared" si="3"/>
        <v>18.714001184260116</v>
      </c>
      <c r="AO12" s="47"/>
      <c r="AP12" s="47"/>
      <c r="AQ12" s="48">
        <f t="shared" si="4"/>
        <v>27.644398987995917</v>
      </c>
      <c r="AR12" s="48"/>
      <c r="AS12" s="156"/>
    </row>
    <row r="13" spans="1:45" ht="14.65" thickBot="1" x14ac:dyDescent="0.5">
      <c r="A13" s="6" t="s">
        <v>8</v>
      </c>
      <c r="B13" s="165">
        <v>0.81140000000000001</v>
      </c>
      <c r="C13" s="7">
        <v>0.43240000000000001</v>
      </c>
      <c r="D13" s="8">
        <v>-0.39179999999999998</v>
      </c>
      <c r="E13" s="7">
        <v>0.89780000000000004</v>
      </c>
      <c r="F13" s="7">
        <v>0.6159</v>
      </c>
      <c r="G13" s="8">
        <v>0.63660000000000005</v>
      </c>
      <c r="I13" s="167"/>
      <c r="J13" s="157"/>
      <c r="K13" s="404" t="s">
        <v>42</v>
      </c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6"/>
      <c r="AE13" s="353" t="s">
        <v>43</v>
      </c>
      <c r="AF13" s="354"/>
      <c r="AG13" s="354"/>
      <c r="AH13" s="354"/>
      <c r="AI13" s="354"/>
      <c r="AJ13" s="354"/>
      <c r="AK13" s="354"/>
      <c r="AL13" s="354"/>
      <c r="AM13" s="354"/>
      <c r="AN13" s="354"/>
      <c r="AO13" s="354"/>
      <c r="AP13" s="354"/>
      <c r="AQ13" s="354"/>
      <c r="AR13" s="354"/>
      <c r="AS13" s="355"/>
    </row>
    <row r="14" spans="1:45" x14ac:dyDescent="0.45">
      <c r="A14" s="6" t="s">
        <v>9</v>
      </c>
      <c r="B14" s="165">
        <v>4217</v>
      </c>
      <c r="C14" s="7">
        <v>10725</v>
      </c>
      <c r="D14" s="8">
        <v>29592</v>
      </c>
      <c r="E14" s="7">
        <v>2179</v>
      </c>
      <c r="F14" s="7">
        <v>3928</v>
      </c>
      <c r="G14" s="8">
        <v>4093</v>
      </c>
      <c r="I14" s="407" t="s">
        <v>78</v>
      </c>
      <c r="J14" s="163"/>
      <c r="K14" s="74"/>
      <c r="L14" s="74" t="s">
        <v>98</v>
      </c>
      <c r="M14" s="74"/>
      <c r="N14" s="386" t="s">
        <v>95</v>
      </c>
      <c r="O14" s="386"/>
      <c r="P14" s="386"/>
      <c r="Q14" s="387" t="s">
        <v>96</v>
      </c>
      <c r="R14" s="387"/>
      <c r="S14" s="387"/>
      <c r="T14" s="88"/>
      <c r="U14" s="74" t="s">
        <v>99</v>
      </c>
      <c r="V14" s="74"/>
      <c r="W14" s="74"/>
      <c r="X14" s="386" t="s">
        <v>94</v>
      </c>
      <c r="Y14" s="386"/>
      <c r="Z14" s="386"/>
      <c r="AA14" s="387" t="s">
        <v>97</v>
      </c>
      <c r="AB14" s="387"/>
      <c r="AC14" s="387"/>
      <c r="AD14" s="88"/>
      <c r="AE14" s="73" t="s">
        <v>98</v>
      </c>
      <c r="AF14" s="74"/>
      <c r="AG14" s="68" t="s">
        <v>95</v>
      </c>
      <c r="AH14" s="68"/>
      <c r="AI14" s="69" t="s">
        <v>96</v>
      </c>
      <c r="AJ14" s="70"/>
      <c r="AK14" s="73" t="s">
        <v>99</v>
      </c>
      <c r="AL14" s="74"/>
      <c r="AM14" s="74"/>
      <c r="AN14" s="386" t="s">
        <v>94</v>
      </c>
      <c r="AO14" s="386"/>
      <c r="AP14" s="386"/>
      <c r="AQ14" s="387" t="s">
        <v>97</v>
      </c>
      <c r="AR14" s="387"/>
      <c r="AS14" s="388"/>
    </row>
    <row r="15" spans="1:45" x14ac:dyDescent="0.45">
      <c r="A15" s="6" t="s">
        <v>10</v>
      </c>
      <c r="B15" s="165">
        <v>13.84</v>
      </c>
      <c r="C15" s="7">
        <v>21.59</v>
      </c>
      <c r="D15" s="8">
        <v>35.869999999999997</v>
      </c>
      <c r="E15" s="7">
        <v>8.8209999999999997</v>
      </c>
      <c r="F15" s="7">
        <v>12.06</v>
      </c>
      <c r="G15" s="8">
        <v>12.55</v>
      </c>
      <c r="I15" s="408"/>
      <c r="J15" s="161" t="s">
        <v>101</v>
      </c>
      <c r="K15" s="147"/>
      <c r="L15" s="147">
        <v>16</v>
      </c>
      <c r="M15" s="147">
        <v>17</v>
      </c>
      <c r="N15" s="85"/>
      <c r="O15" s="85">
        <v>16</v>
      </c>
      <c r="P15" s="85">
        <v>17</v>
      </c>
      <c r="Q15" s="86"/>
      <c r="R15" s="86">
        <v>16</v>
      </c>
      <c r="S15" s="86">
        <v>17</v>
      </c>
      <c r="T15" s="148"/>
      <c r="U15" s="147">
        <v>7</v>
      </c>
      <c r="V15" s="147">
        <v>16</v>
      </c>
      <c r="W15" s="147">
        <v>17</v>
      </c>
      <c r="X15" s="85">
        <v>7</v>
      </c>
      <c r="Y15" s="85">
        <v>16</v>
      </c>
      <c r="Z15" s="85">
        <v>17</v>
      </c>
      <c r="AA15" s="86">
        <v>7</v>
      </c>
      <c r="AB15" s="86">
        <v>16</v>
      </c>
      <c r="AC15" s="86">
        <v>17</v>
      </c>
      <c r="AD15" s="148"/>
      <c r="AE15" s="149">
        <v>16</v>
      </c>
      <c r="AF15" s="147">
        <v>17</v>
      </c>
      <c r="AG15" s="85">
        <v>16</v>
      </c>
      <c r="AH15" s="85">
        <v>17</v>
      </c>
      <c r="AI15" s="86">
        <v>16</v>
      </c>
      <c r="AJ15" s="150">
        <v>17</v>
      </c>
      <c r="AK15" s="149">
        <v>7</v>
      </c>
      <c r="AL15" s="147">
        <v>16</v>
      </c>
      <c r="AM15" s="147">
        <v>17</v>
      </c>
      <c r="AN15" s="85">
        <v>7</v>
      </c>
      <c r="AO15" s="85">
        <v>16</v>
      </c>
      <c r="AP15" s="85">
        <v>17</v>
      </c>
      <c r="AQ15" s="86">
        <v>7</v>
      </c>
      <c r="AR15" s="86">
        <v>16</v>
      </c>
      <c r="AS15" s="150">
        <v>17</v>
      </c>
    </row>
    <row r="16" spans="1:45" x14ac:dyDescent="0.45">
      <c r="A16" s="6" t="s">
        <v>11</v>
      </c>
      <c r="B16" s="165"/>
      <c r="C16" s="7"/>
      <c r="D16" s="8"/>
      <c r="E16" s="7"/>
      <c r="F16" s="7"/>
      <c r="G16" s="8"/>
      <c r="I16" s="408"/>
      <c r="J16" s="161">
        <v>20000</v>
      </c>
      <c r="K16" s="64"/>
      <c r="L16" s="64">
        <v>8710</v>
      </c>
      <c r="M16" s="64">
        <v>8453</v>
      </c>
      <c r="N16" s="37"/>
      <c r="O16" s="37">
        <v>9156</v>
      </c>
      <c r="P16" s="37">
        <v>10379</v>
      </c>
      <c r="Q16" s="38"/>
      <c r="R16" s="38">
        <v>11504</v>
      </c>
      <c r="S16" s="38">
        <v>11385</v>
      </c>
      <c r="T16" s="90"/>
      <c r="U16" s="64"/>
      <c r="V16" s="64">
        <v>9914</v>
      </c>
      <c r="W16" s="64"/>
      <c r="X16" s="37"/>
      <c r="Y16" s="37">
        <v>10766</v>
      </c>
      <c r="Z16" s="37"/>
      <c r="AA16" s="38"/>
      <c r="AB16" s="38"/>
      <c r="AC16" s="38"/>
      <c r="AD16" s="90"/>
      <c r="AE16" s="151">
        <f>100*((L16-$T$22)/($T$23-$T$22))</f>
        <v>90.306546544529425</v>
      </c>
      <c r="AF16" s="152">
        <f t="shared" ref="AF16:AF23" si="7">100*((M16-$T$22)/($T$23-$T$22))</f>
        <v>92.464378972468737</v>
      </c>
      <c r="AG16" s="39">
        <f t="shared" ref="AG16:AH23" si="8">100*((O16-$T$22)/($T$23-$T$22))</f>
        <v>86.561825677366272</v>
      </c>
      <c r="AH16" s="39">
        <f t="shared" si="8"/>
        <v>76.293230115616154</v>
      </c>
      <c r="AI16" s="40">
        <f t="shared" ref="AI16:AJ23" si="9">100*((R16-$T$22)/($T$23-$T$22))</f>
        <v>66.847465596426559</v>
      </c>
      <c r="AJ16" s="153">
        <f t="shared" si="9"/>
        <v>67.846617576678611</v>
      </c>
      <c r="AK16" s="151"/>
      <c r="AL16" s="152">
        <f>100*((V16-$AD$19)/($AD$20-$AD$19))</f>
        <v>75.793058504488215</v>
      </c>
      <c r="AM16" s="152"/>
      <c r="AN16" s="39"/>
      <c r="AO16" s="39">
        <f>100*((Y16-$AD$19)/($AD$20-$AD$19))</f>
        <v>66.837646366331015</v>
      </c>
      <c r="AP16" s="39"/>
      <c r="AQ16" s="40"/>
      <c r="AR16" s="40"/>
      <c r="AS16" s="153"/>
    </row>
    <row r="17" spans="1:45" x14ac:dyDescent="0.45">
      <c r="A17" s="6" t="s">
        <v>3</v>
      </c>
      <c r="B17" s="165" t="s">
        <v>12</v>
      </c>
      <c r="C17" s="7" t="s">
        <v>12</v>
      </c>
      <c r="D17" s="8" t="s">
        <v>12</v>
      </c>
      <c r="E17" s="7" t="s">
        <v>12</v>
      </c>
      <c r="F17" s="7" t="s">
        <v>12</v>
      </c>
      <c r="G17" s="8" t="s">
        <v>12</v>
      </c>
      <c r="I17" s="408"/>
      <c r="J17" s="161">
        <f>J16/2</f>
        <v>10000</v>
      </c>
      <c r="K17" s="64"/>
      <c r="L17" s="64">
        <v>9413</v>
      </c>
      <c r="M17" s="64">
        <v>9873</v>
      </c>
      <c r="N17" s="37"/>
      <c r="O17" s="37">
        <v>9985</v>
      </c>
      <c r="P17" s="37">
        <v>12833</v>
      </c>
      <c r="Q17" s="38"/>
      <c r="R17" s="38">
        <v>12494</v>
      </c>
      <c r="S17" s="38">
        <v>12524</v>
      </c>
      <c r="T17" s="90"/>
      <c r="U17" s="64"/>
      <c r="V17" s="64">
        <v>10908</v>
      </c>
      <c r="W17" s="64">
        <v>11540</v>
      </c>
      <c r="X17" s="37"/>
      <c r="Y17" s="37">
        <v>11691</v>
      </c>
      <c r="Z17" s="37">
        <v>11518</v>
      </c>
      <c r="AA17" s="38"/>
      <c r="AB17" s="38">
        <v>12314</v>
      </c>
      <c r="AC17" s="38">
        <v>12119</v>
      </c>
      <c r="AD17" s="90"/>
      <c r="AE17" s="151">
        <f>100*((L17-$T$22)/($T$23-$T$22))</f>
        <v>84.403993249426961</v>
      </c>
      <c r="AF17" s="152">
        <f t="shared" si="7"/>
        <v>80.541725090469427</v>
      </c>
      <c r="AG17" s="39">
        <f t="shared" si="8"/>
        <v>79.601346756114552</v>
      </c>
      <c r="AH17" s="39">
        <f t="shared" si="8"/>
        <v>55.688869111090575</v>
      </c>
      <c r="AI17" s="40">
        <f t="shared" si="9"/>
        <v>58.535192819539716</v>
      </c>
      <c r="AJ17" s="153">
        <f t="shared" si="9"/>
        <v>58.283305765694656</v>
      </c>
      <c r="AK17" s="151"/>
      <c r="AL17" s="152">
        <f t="shared" ref="AL17:AL23" si="10">100*((V17-$AD$19)/($AD$20-$AD$19))</f>
        <v>65.345077676638141</v>
      </c>
      <c r="AM17" s="152">
        <f t="shared" ref="AM17:AM23" si="11">100*((W17-$AD$19)/($AD$20-$AD$19))</f>
        <v>58.702095902793836</v>
      </c>
      <c r="AN17" s="39"/>
      <c r="AO17" s="39">
        <f t="shared" ref="AO17:AO23" si="12">100*((Y17-$AD$19)/($AD$20-$AD$19))</f>
        <v>57.114927789106353</v>
      </c>
      <c r="AP17" s="39">
        <f t="shared" ref="AP17:AP23" si="13">100*((Z17-$AD$19)/($AD$20-$AD$19))</f>
        <v>58.933338939225123</v>
      </c>
      <c r="AQ17" s="40"/>
      <c r="AR17" s="40">
        <f t="shared" ref="AR17:AR23" si="14">100*((AB17-$AD$19)/($AD$20-$AD$19))</f>
        <v>50.566545439256657</v>
      </c>
      <c r="AS17" s="153">
        <f t="shared" ref="AS17:AS23" si="15">100*((AC17-$AD$19)/($AD$20-$AD$19))</f>
        <v>52.616199625806715</v>
      </c>
    </row>
    <row r="18" spans="1:45" x14ac:dyDescent="0.45">
      <c r="A18" s="6"/>
      <c r="B18" s="165"/>
      <c r="C18" s="7"/>
      <c r="D18" s="8"/>
      <c r="E18" s="7"/>
      <c r="F18" s="7"/>
      <c r="G18" s="8"/>
      <c r="I18" s="408"/>
      <c r="J18" s="161">
        <f t="shared" ref="J18:J23" si="16">J17/2</f>
        <v>5000</v>
      </c>
      <c r="K18" s="64"/>
      <c r="L18" s="64">
        <v>12352</v>
      </c>
      <c r="M18" s="64">
        <v>10339</v>
      </c>
      <c r="N18" s="37"/>
      <c r="O18" s="37">
        <v>10532</v>
      </c>
      <c r="P18" s="37">
        <v>13457</v>
      </c>
      <c r="Q18" s="38"/>
      <c r="R18" s="38">
        <v>13518</v>
      </c>
      <c r="S18" s="38">
        <v>13805</v>
      </c>
      <c r="T18" s="90"/>
      <c r="U18" s="64">
        <v>11681</v>
      </c>
      <c r="V18" s="64">
        <v>12426</v>
      </c>
      <c r="W18" s="64">
        <v>12764</v>
      </c>
      <c r="X18" s="37"/>
      <c r="Y18" s="37">
        <v>12647</v>
      </c>
      <c r="Z18" s="37">
        <v>12398</v>
      </c>
      <c r="AA18" s="38"/>
      <c r="AB18" s="38">
        <v>14073</v>
      </c>
      <c r="AC18" s="38">
        <v>12513</v>
      </c>
      <c r="AD18" s="90" t="s">
        <v>53</v>
      </c>
      <c r="AE18" s="151">
        <f t="shared" ref="AE18:AE23" si="17">100*((L18-$T$22)/($T$23-$T$22))</f>
        <v>59.727458207739645</v>
      </c>
      <c r="AF18" s="152">
        <f t="shared" si="7"/>
        <v>76.629079520742891</v>
      </c>
      <c r="AG18" s="39">
        <f t="shared" si="8"/>
        <v>75.008606141006368</v>
      </c>
      <c r="AH18" s="39">
        <f t="shared" si="8"/>
        <v>50.449618391113418</v>
      </c>
      <c r="AI18" s="40">
        <f t="shared" si="9"/>
        <v>49.937448048295138</v>
      </c>
      <c r="AJ18" s="153">
        <f t="shared" si="9"/>
        <v>47.527728566510767</v>
      </c>
      <c r="AK18" s="151">
        <f t="shared" ref="AK18:AK23" si="18">100*((U18-$AD$22)/($AD$23-$AD$22))</f>
        <v>55.073416611878145</v>
      </c>
      <c r="AL18" s="152">
        <f t="shared" si="10"/>
        <v>49.389308162879182</v>
      </c>
      <c r="AM18" s="152">
        <f t="shared" si="11"/>
        <v>45.836574239525731</v>
      </c>
      <c r="AN18" s="39"/>
      <c r="AO18" s="39">
        <f t="shared" si="12"/>
        <v>47.066366751455774</v>
      </c>
      <c r="AP18" s="39">
        <f t="shared" si="13"/>
        <v>49.683617481973549</v>
      </c>
      <c r="AQ18" s="40"/>
      <c r="AR18" s="40">
        <f t="shared" si="14"/>
        <v>32.077613571864021</v>
      </c>
      <c r="AS18" s="153">
        <f t="shared" si="15"/>
        <v>48.474847064264537</v>
      </c>
    </row>
    <row r="19" spans="1:45" x14ac:dyDescent="0.45">
      <c r="A19" s="6" t="s">
        <v>13</v>
      </c>
      <c r="B19" s="165"/>
      <c r="C19" s="7"/>
      <c r="D19" s="8"/>
      <c r="E19" s="7"/>
      <c r="F19" s="7"/>
      <c r="G19" s="8"/>
      <c r="I19" s="408"/>
      <c r="J19" s="161">
        <f t="shared" si="16"/>
        <v>2500</v>
      </c>
      <c r="K19" s="64"/>
      <c r="L19" s="64">
        <v>13225</v>
      </c>
      <c r="M19" s="64">
        <v>13066</v>
      </c>
      <c r="N19" s="37"/>
      <c r="O19" s="37">
        <v>12082</v>
      </c>
      <c r="P19" s="37">
        <v>14150</v>
      </c>
      <c r="Q19" s="38"/>
      <c r="R19" s="38">
        <v>14400</v>
      </c>
      <c r="S19" s="38">
        <v>14617</v>
      </c>
      <c r="T19" s="90"/>
      <c r="U19" s="64">
        <v>12464</v>
      </c>
      <c r="V19" s="64">
        <v>13300</v>
      </c>
      <c r="W19" s="64">
        <v>14559</v>
      </c>
      <c r="X19" s="37">
        <v>12100</v>
      </c>
      <c r="Y19" s="37">
        <v>14353</v>
      </c>
      <c r="Z19" s="37">
        <v>14143</v>
      </c>
      <c r="AA19" s="38">
        <v>12429</v>
      </c>
      <c r="AB19" s="38">
        <v>14686</v>
      </c>
      <c r="AC19" s="38">
        <v>13811</v>
      </c>
      <c r="AD19" s="102">
        <v>17124.8</v>
      </c>
      <c r="AE19" s="151">
        <f t="shared" si="17"/>
        <v>52.397544940848519</v>
      </c>
      <c r="AF19" s="152">
        <f t="shared" si="7"/>
        <v>53.732546326227315</v>
      </c>
      <c r="AG19" s="39">
        <f t="shared" si="8"/>
        <v>61.994441692345148</v>
      </c>
      <c r="AH19" s="39">
        <f t="shared" si="8"/>
        <v>44.631027447292624</v>
      </c>
      <c r="AI19" s="40">
        <f t="shared" si="9"/>
        <v>42.531968665250496</v>
      </c>
      <c r="AJ19" s="153">
        <f t="shared" si="9"/>
        <v>40.709985642437921</v>
      </c>
      <c r="AK19" s="151">
        <f t="shared" si="18"/>
        <v>46.493534955073414</v>
      </c>
      <c r="AL19" s="152">
        <f t="shared" si="10"/>
        <v>40.202652988290687</v>
      </c>
      <c r="AM19" s="152">
        <f t="shared" si="11"/>
        <v>26.969244676154634</v>
      </c>
      <c r="AN19" s="39">
        <f>100*((X19-$AD$22)/($AD$23-$AD$22))</f>
        <v>50.482138943677398</v>
      </c>
      <c r="AO19" s="39">
        <f t="shared" si="12"/>
        <v>29.134520380920343</v>
      </c>
      <c r="AP19" s="39">
        <f t="shared" si="13"/>
        <v>31.341840274128103</v>
      </c>
      <c r="AQ19" s="40">
        <f>100*((AA19-$AD$22)/($AD$23-$AD$22))</f>
        <v>46.877054569362265</v>
      </c>
      <c r="AR19" s="40">
        <f t="shared" si="14"/>
        <v>25.63434169311946</v>
      </c>
      <c r="AS19" s="153">
        <f t="shared" si="15"/>
        <v>34.831507914818474</v>
      </c>
    </row>
    <row r="20" spans="1:45" x14ac:dyDescent="0.45">
      <c r="A20" s="6" t="s">
        <v>14</v>
      </c>
      <c r="B20" s="165">
        <v>120</v>
      </c>
      <c r="C20" s="7">
        <v>120</v>
      </c>
      <c r="D20" s="8">
        <v>120</v>
      </c>
      <c r="E20" s="7">
        <v>120</v>
      </c>
      <c r="F20" s="7">
        <v>120</v>
      </c>
      <c r="G20" s="8">
        <v>120</v>
      </c>
      <c r="I20" s="408"/>
      <c r="J20" s="161">
        <f t="shared" si="16"/>
        <v>1250</v>
      </c>
      <c r="K20" s="64"/>
      <c r="L20" s="64">
        <v>14692</v>
      </c>
      <c r="M20" s="64">
        <v>14267</v>
      </c>
      <c r="N20" s="37"/>
      <c r="O20" s="37">
        <v>13656</v>
      </c>
      <c r="P20" s="37">
        <v>15815</v>
      </c>
      <c r="Q20" s="38"/>
      <c r="R20" s="38">
        <v>14872</v>
      </c>
      <c r="S20" s="38">
        <v>14954</v>
      </c>
      <c r="T20" s="90"/>
      <c r="U20" s="64">
        <v>13628</v>
      </c>
      <c r="V20" s="64">
        <v>14484</v>
      </c>
      <c r="W20" s="64">
        <v>14838</v>
      </c>
      <c r="X20" s="37">
        <v>13400</v>
      </c>
      <c r="Y20" s="37">
        <v>12824</v>
      </c>
      <c r="Z20" s="37">
        <v>14799</v>
      </c>
      <c r="AA20" s="38">
        <v>12895</v>
      </c>
      <c r="AB20" s="38">
        <v>14205</v>
      </c>
      <c r="AC20" s="38">
        <v>14321</v>
      </c>
      <c r="AD20" s="75">
        <v>7611</v>
      </c>
      <c r="AE20" s="151">
        <f t="shared" si="17"/>
        <v>40.080268007825282</v>
      </c>
      <c r="AF20" s="152">
        <f t="shared" si="7"/>
        <v>43.648667937296906</v>
      </c>
      <c r="AG20" s="39">
        <f t="shared" si="8"/>
        <v>48.778767600607878</v>
      </c>
      <c r="AH20" s="39">
        <f t="shared" si="8"/>
        <v>30.651295958892021</v>
      </c>
      <c r="AI20" s="40">
        <f t="shared" si="9"/>
        <v>38.568945684754944</v>
      </c>
      <c r="AJ20" s="153">
        <f t="shared" si="9"/>
        <v>37.880454404245128</v>
      </c>
      <c r="AK20" s="151">
        <f t="shared" si="18"/>
        <v>33.738768354152967</v>
      </c>
      <c r="AL20" s="152">
        <f t="shared" si="10"/>
        <v>27.75757320944312</v>
      </c>
      <c r="AM20" s="152">
        <f t="shared" si="11"/>
        <v>24.036662532321465</v>
      </c>
      <c r="AN20" s="39">
        <f>100*((X20-$AD$22)/($AD$23-$AD$22))</f>
        <v>36.237124698663159</v>
      </c>
      <c r="AO20" s="39">
        <f t="shared" si="12"/>
        <v>45.205911412894949</v>
      </c>
      <c r="AP20" s="39">
        <f t="shared" si="13"/>
        <v>24.446593369631479</v>
      </c>
      <c r="AQ20" s="40">
        <f>100*((AA20-$AD$22)/($AD$23-$AD$22))</f>
        <v>41.770764847687921</v>
      </c>
      <c r="AR20" s="40">
        <f t="shared" si="14"/>
        <v>30.690155353276289</v>
      </c>
      <c r="AS20" s="153">
        <f t="shared" si="15"/>
        <v>29.470873888456762</v>
      </c>
    </row>
    <row r="21" spans="1:45" ht="14.65" thickBot="1" x14ac:dyDescent="0.5">
      <c r="A21" s="20" t="s">
        <v>15</v>
      </c>
      <c r="B21" s="166">
        <v>23</v>
      </c>
      <c r="C21" s="21">
        <v>24</v>
      </c>
      <c r="D21" s="100">
        <v>24</v>
      </c>
      <c r="E21" s="21">
        <v>29</v>
      </c>
      <c r="F21" s="21">
        <v>28</v>
      </c>
      <c r="G21" s="100">
        <v>27</v>
      </c>
      <c r="I21" s="408"/>
      <c r="J21" s="161">
        <f t="shared" si="16"/>
        <v>625</v>
      </c>
      <c r="K21" s="64"/>
      <c r="L21" s="64">
        <v>17004</v>
      </c>
      <c r="M21" s="64">
        <v>16158</v>
      </c>
      <c r="N21" s="37"/>
      <c r="O21" s="37">
        <v>15277</v>
      </c>
      <c r="P21" s="37">
        <v>16499</v>
      </c>
      <c r="Q21" s="38"/>
      <c r="R21" s="38">
        <v>15983</v>
      </c>
      <c r="S21" s="38">
        <v>15784</v>
      </c>
      <c r="T21" s="90"/>
      <c r="U21" s="64">
        <v>14402</v>
      </c>
      <c r="V21" s="64">
        <v>15286</v>
      </c>
      <c r="W21" s="64">
        <v>15831</v>
      </c>
      <c r="X21" s="37">
        <v>14188</v>
      </c>
      <c r="Y21" s="37">
        <v>15669</v>
      </c>
      <c r="Z21" s="37">
        <v>14671</v>
      </c>
      <c r="AA21" s="38">
        <v>13964</v>
      </c>
      <c r="AB21" s="38">
        <v>15935</v>
      </c>
      <c r="AC21" s="38">
        <v>15309</v>
      </c>
      <c r="AD21" s="90" t="s">
        <v>54</v>
      </c>
      <c r="AE21" s="151">
        <f t="shared" si="17"/>
        <v>20.668172391499642</v>
      </c>
      <c r="AF21" s="152">
        <f t="shared" si="7"/>
        <v>27.771387309930219</v>
      </c>
      <c r="AG21" s="39">
        <f t="shared" si="8"/>
        <v>35.168470457846695</v>
      </c>
      <c r="AH21" s="39">
        <f t="shared" si="8"/>
        <v>24.908271131224748</v>
      </c>
      <c r="AI21" s="40">
        <f t="shared" si="9"/>
        <v>29.240728457359712</v>
      </c>
      <c r="AJ21" s="153">
        <f t="shared" si="9"/>
        <v>30.911579247865252</v>
      </c>
      <c r="AK21" s="151">
        <f t="shared" si="18"/>
        <v>25.257506026736799</v>
      </c>
      <c r="AL21" s="152">
        <f t="shared" si="10"/>
        <v>19.327713426811574</v>
      </c>
      <c r="AM21" s="152">
        <f t="shared" si="11"/>
        <v>13.599192751581906</v>
      </c>
      <c r="AN21" s="39">
        <f>100*((X21-$AD$22)/($AD$23-$AD$22))</f>
        <v>27.602454525531449</v>
      </c>
      <c r="AO21" s="39">
        <f t="shared" si="12"/>
        <v>15.301982383485036</v>
      </c>
      <c r="AP21" s="39">
        <f t="shared" si="13"/>
        <v>25.792007399777162</v>
      </c>
      <c r="AQ21" s="40">
        <f>100*((AA21-$AD$22)/($AD$23-$AD$22))</f>
        <v>30.056980056980059</v>
      </c>
      <c r="AR21" s="40">
        <f t="shared" si="14"/>
        <v>12.506043852088538</v>
      </c>
      <c r="AS21" s="153">
        <f t="shared" si="15"/>
        <v>19.085959343269771</v>
      </c>
    </row>
    <row r="22" spans="1:45" ht="14.65" thickBot="1" x14ac:dyDescent="0.5">
      <c r="A22" s="15" t="s">
        <v>16</v>
      </c>
      <c r="B22" s="15"/>
      <c r="C22" s="10"/>
      <c r="D22" s="11"/>
      <c r="E22" s="10"/>
      <c r="F22" s="10"/>
      <c r="G22" s="11"/>
      <c r="I22" s="408"/>
      <c r="J22" s="161">
        <f t="shared" si="16"/>
        <v>312.5</v>
      </c>
      <c r="K22" s="64"/>
      <c r="L22" s="64">
        <v>16339</v>
      </c>
      <c r="M22" s="64">
        <v>17073</v>
      </c>
      <c r="N22" s="37"/>
      <c r="O22" s="37">
        <v>16356</v>
      </c>
      <c r="P22" s="37">
        <v>16558</v>
      </c>
      <c r="Q22" s="38"/>
      <c r="R22" s="38">
        <v>16825</v>
      </c>
      <c r="S22" s="38">
        <v>16587</v>
      </c>
      <c r="T22" s="102">
        <v>19465.599999999999</v>
      </c>
      <c r="U22" s="64">
        <v>16377</v>
      </c>
      <c r="V22" s="64">
        <v>16220</v>
      </c>
      <c r="W22" s="64">
        <v>16241</v>
      </c>
      <c r="X22" s="37">
        <v>14454</v>
      </c>
      <c r="Y22" s="37">
        <v>16569</v>
      </c>
      <c r="Z22" s="37">
        <v>16133</v>
      </c>
      <c r="AA22" s="38">
        <v>15100</v>
      </c>
      <c r="AB22" s="38">
        <v>17141</v>
      </c>
      <c r="AC22" s="38">
        <v>15246</v>
      </c>
      <c r="AD22" s="102">
        <v>16707</v>
      </c>
      <c r="AE22" s="151">
        <f t="shared" si="17"/>
        <v>26.251668751731717</v>
      </c>
      <c r="AF22" s="152">
        <f t="shared" si="7"/>
        <v>20.088832167656012</v>
      </c>
      <c r="AG22" s="39">
        <f t="shared" si="8"/>
        <v>26.10893275455285</v>
      </c>
      <c r="AH22" s="39">
        <f t="shared" si="8"/>
        <v>24.412893258662809</v>
      </c>
      <c r="AI22" s="40">
        <f t="shared" si="9"/>
        <v>22.17109847944181</v>
      </c>
      <c r="AJ22" s="153">
        <f t="shared" si="9"/>
        <v>24.16940243994592</v>
      </c>
      <c r="AK22" s="151">
        <f t="shared" si="18"/>
        <v>3.6160420775805391</v>
      </c>
      <c r="AL22" s="152">
        <f t="shared" si="10"/>
        <v>9.5103954255922911</v>
      </c>
      <c r="AM22" s="152">
        <f t="shared" si="11"/>
        <v>9.289663436271514</v>
      </c>
      <c r="AN22" s="39">
        <f>100*((X22-$AD$22)/($AD$23-$AD$22))</f>
        <v>24.687705456936225</v>
      </c>
      <c r="AO22" s="39">
        <f t="shared" si="12"/>
        <v>5.8420399840232013</v>
      </c>
      <c r="AP22" s="39">
        <f t="shared" si="13"/>
        <v>10.424856524206936</v>
      </c>
      <c r="AQ22" s="40">
        <f>100*((AA22-$AD$22)/($AD$23-$AD$22))</f>
        <v>17.609029147490684</v>
      </c>
      <c r="AR22" s="40">
        <f t="shared" si="14"/>
        <v>-0.17027896319032068</v>
      </c>
      <c r="AS22" s="153">
        <f t="shared" si="15"/>
        <v>19.7481553112321</v>
      </c>
    </row>
    <row r="23" spans="1:45" ht="14.65" thickBot="1" x14ac:dyDescent="0.5">
      <c r="A23" s="4"/>
      <c r="B23" s="49" t="s">
        <v>98</v>
      </c>
      <c r="C23" s="50" t="s">
        <v>102</v>
      </c>
      <c r="D23" s="51" t="s">
        <v>103</v>
      </c>
      <c r="E23" s="164" t="s">
        <v>99</v>
      </c>
      <c r="F23" s="50" t="s">
        <v>104</v>
      </c>
      <c r="G23" s="51" t="s">
        <v>105</v>
      </c>
      <c r="I23" s="409"/>
      <c r="J23" s="162">
        <f t="shared" si="16"/>
        <v>156.25</v>
      </c>
      <c r="K23" s="65"/>
      <c r="L23" s="65">
        <v>18414</v>
      </c>
      <c r="M23" s="65">
        <v>18157</v>
      </c>
      <c r="N23" s="43"/>
      <c r="O23" s="43">
        <v>18086</v>
      </c>
      <c r="P23" s="43">
        <v>17725</v>
      </c>
      <c r="Q23" s="44"/>
      <c r="R23" s="44">
        <v>17619</v>
      </c>
      <c r="S23" s="44"/>
      <c r="T23" s="59">
        <v>7555.5</v>
      </c>
      <c r="U23" s="65">
        <v>15907</v>
      </c>
      <c r="V23" s="65">
        <v>16434</v>
      </c>
      <c r="W23" s="65">
        <v>16478</v>
      </c>
      <c r="X23" s="43">
        <v>15219</v>
      </c>
      <c r="Y23" s="43">
        <v>16743</v>
      </c>
      <c r="Z23" s="43">
        <v>15955</v>
      </c>
      <c r="AA23" s="44">
        <v>15159</v>
      </c>
      <c r="AB23" s="44">
        <v>16241</v>
      </c>
      <c r="AC23" s="44">
        <v>16523</v>
      </c>
      <c r="AD23" s="59">
        <v>7581</v>
      </c>
      <c r="AE23" s="154">
        <f t="shared" si="17"/>
        <v>8.8294808607820148</v>
      </c>
      <c r="AF23" s="155">
        <f t="shared" si="7"/>
        <v>10.987313288721326</v>
      </c>
      <c r="AG23" s="47">
        <f t="shared" si="8"/>
        <v>11.583445982821292</v>
      </c>
      <c r="AH23" s="47">
        <f t="shared" si="8"/>
        <v>14.614486864090132</v>
      </c>
      <c r="AI23" s="48">
        <f t="shared" si="9"/>
        <v>15.504487787675997</v>
      </c>
      <c r="AJ23" s="156">
        <f t="shared" si="9"/>
        <v>163.43775451087731</v>
      </c>
      <c r="AK23" s="154">
        <f t="shared" si="18"/>
        <v>8.7661626123164584</v>
      </c>
      <c r="AL23" s="155">
        <f t="shared" si="10"/>
        <v>7.2610313439424772</v>
      </c>
      <c r="AM23" s="155">
        <f t="shared" si="11"/>
        <v>6.7985452710798979</v>
      </c>
      <c r="AN23" s="47">
        <f>100*((X23-$AD$22)/($AD$23-$AD$22))</f>
        <v>16.305062458908612</v>
      </c>
      <c r="AO23" s="47">
        <f t="shared" si="12"/>
        <v>4.013117786793913</v>
      </c>
      <c r="AP23" s="47">
        <f t="shared" si="13"/>
        <v>12.295822909878275</v>
      </c>
      <c r="AQ23" s="48">
        <f>100*((AA23-$AD$22)/($AD$23-$AD$22))</f>
        <v>16.962524654832347</v>
      </c>
      <c r="AR23" s="48">
        <f t="shared" si="14"/>
        <v>9.289663436271514</v>
      </c>
      <c r="AS23" s="156">
        <f t="shared" si="15"/>
        <v>6.3255481511068066</v>
      </c>
    </row>
    <row r="24" spans="1:45" x14ac:dyDescent="0.45">
      <c r="A24" s="6" t="s">
        <v>56</v>
      </c>
      <c r="B24" s="165">
        <v>0.74880000000000002</v>
      </c>
      <c r="C24" s="7">
        <v>2.2330000000000001</v>
      </c>
      <c r="D24" s="8">
        <v>0.77029999999999998</v>
      </c>
      <c r="E24" s="7">
        <v>0.22020000000000001</v>
      </c>
      <c r="F24" s="7">
        <v>0.87719999999999998</v>
      </c>
      <c r="G24" s="8">
        <v>0.26</v>
      </c>
      <c r="AS24" s="19"/>
    </row>
    <row r="25" spans="1:45" x14ac:dyDescent="0.45">
      <c r="A25" s="6" t="s">
        <v>64</v>
      </c>
      <c r="B25" s="96"/>
      <c r="C25" s="97"/>
      <c r="D25" s="98"/>
      <c r="E25" s="97">
        <v>0.2959</v>
      </c>
      <c r="F25" s="97">
        <v>0.1895</v>
      </c>
      <c r="G25" s="98">
        <v>0.18840000000000001</v>
      </c>
      <c r="AS25" s="19"/>
    </row>
    <row r="26" spans="1:45" x14ac:dyDescent="0.45">
      <c r="A26" s="6"/>
      <c r="B26" s="96">
        <v>0.216</v>
      </c>
      <c r="C26" s="97">
        <v>0.13789999999999999</v>
      </c>
      <c r="D26" s="98">
        <v>0.38529999999999998</v>
      </c>
      <c r="E26" s="97">
        <v>0.43540000000000001</v>
      </c>
      <c r="F26" s="97">
        <v>0.54079999999999995</v>
      </c>
      <c r="G26" s="98">
        <v>0.80279999999999996</v>
      </c>
      <c r="AS26" s="19"/>
    </row>
    <row r="27" spans="1:45" ht="14.65" thickBot="1" x14ac:dyDescent="0.5">
      <c r="A27" s="6"/>
      <c r="B27" s="96">
        <v>0.17249999999999999</v>
      </c>
      <c r="C27" s="97">
        <v>0.39710000000000001</v>
      </c>
      <c r="D27" s="98">
        <v>0.23080000000000001</v>
      </c>
      <c r="E27" s="97">
        <v>0.58889999999999998</v>
      </c>
      <c r="F27" s="97">
        <v>0.48759999999999998</v>
      </c>
      <c r="G27" s="98">
        <v>0.50009999999999999</v>
      </c>
      <c r="AS27" s="19"/>
    </row>
    <row r="28" spans="1:45" x14ac:dyDescent="0.45">
      <c r="A28" s="174" t="s">
        <v>18</v>
      </c>
      <c r="B28" s="13"/>
      <c r="C28" s="13"/>
      <c r="D28" s="14"/>
      <c r="E28" s="13"/>
      <c r="F28" s="13"/>
      <c r="G28" s="14"/>
      <c r="J28">
        <f>B24*10000</f>
        <v>7488</v>
      </c>
      <c r="K28">
        <f t="shared" ref="K28:O31" si="19">C24*10000</f>
        <v>22330</v>
      </c>
      <c r="L28">
        <f t="shared" si="19"/>
        <v>7703</v>
      </c>
      <c r="M28">
        <f t="shared" si="19"/>
        <v>2202</v>
      </c>
      <c r="N28">
        <f t="shared" si="19"/>
        <v>8772</v>
      </c>
      <c r="O28">
        <f t="shared" si="19"/>
        <v>2600</v>
      </c>
      <c r="AS28" s="19"/>
    </row>
    <row r="29" spans="1:45" x14ac:dyDescent="0.45">
      <c r="A29" s="175" t="s">
        <v>19</v>
      </c>
      <c r="B29" s="7"/>
      <c r="C29" s="7"/>
      <c r="D29" s="8"/>
      <c r="E29" s="7"/>
      <c r="F29" s="7"/>
      <c r="G29" s="8"/>
      <c r="M29">
        <f t="shared" si="19"/>
        <v>2959</v>
      </c>
      <c r="N29">
        <f t="shared" si="19"/>
        <v>1895</v>
      </c>
      <c r="O29">
        <f t="shared" si="19"/>
        <v>1884.0000000000002</v>
      </c>
      <c r="AS29" s="19"/>
    </row>
    <row r="30" spans="1:45" x14ac:dyDescent="0.45">
      <c r="A30" s="175" t="s">
        <v>20</v>
      </c>
      <c r="B30">
        <v>0.80630000000000002</v>
      </c>
      <c r="C30" s="7">
        <v>0.84119999999999995</v>
      </c>
      <c r="D30" s="8">
        <v>0.94259999999999999</v>
      </c>
      <c r="E30" s="7">
        <v>0.96579999999999999</v>
      </c>
      <c r="F30" s="7">
        <v>0.97299999999999998</v>
      </c>
      <c r="G30" s="8">
        <v>0.92510000000000003</v>
      </c>
      <c r="J30">
        <f t="shared" ref="J30:J31" si="20">B26*10000</f>
        <v>2160</v>
      </c>
      <c r="K30">
        <f t="shared" si="19"/>
        <v>1379</v>
      </c>
      <c r="L30">
        <f t="shared" si="19"/>
        <v>3852.9999999999995</v>
      </c>
      <c r="M30">
        <f t="shared" si="19"/>
        <v>4354</v>
      </c>
      <c r="N30">
        <f t="shared" si="19"/>
        <v>5407.9999999999991</v>
      </c>
      <c r="O30">
        <f t="shared" si="19"/>
        <v>8028</v>
      </c>
      <c r="AS30" s="19"/>
    </row>
    <row r="31" spans="1:45" x14ac:dyDescent="0.45">
      <c r="A31" s="175" t="s">
        <v>21</v>
      </c>
      <c r="B31" s="7">
        <v>0.1295</v>
      </c>
      <c r="C31" s="7">
        <v>0.2172</v>
      </c>
      <c r="D31" s="8">
        <v>0.53810000000000002</v>
      </c>
      <c r="E31" s="7">
        <v>0.8155</v>
      </c>
      <c r="F31" s="7">
        <v>0.86019999999999996</v>
      </c>
      <c r="G31" s="8">
        <v>0.56589999999999996</v>
      </c>
      <c r="J31">
        <f t="shared" si="20"/>
        <v>1724.9999999999998</v>
      </c>
      <c r="K31">
        <f t="shared" si="19"/>
        <v>3971</v>
      </c>
      <c r="L31">
        <f t="shared" si="19"/>
        <v>2308</v>
      </c>
      <c r="M31">
        <f t="shared" si="19"/>
        <v>5889</v>
      </c>
      <c r="N31">
        <f t="shared" si="19"/>
        <v>4876</v>
      </c>
      <c r="O31">
        <f t="shared" si="19"/>
        <v>5001</v>
      </c>
      <c r="AS31" s="19"/>
    </row>
    <row r="32" spans="1:45" x14ac:dyDescent="0.45">
      <c r="A32" s="175" t="s">
        <v>22</v>
      </c>
      <c r="B32" s="7" t="s">
        <v>27</v>
      </c>
      <c r="C32" s="7" t="s">
        <v>27</v>
      </c>
      <c r="D32" s="8" t="s">
        <v>27</v>
      </c>
      <c r="E32" s="7" t="s">
        <v>27</v>
      </c>
      <c r="F32" s="7" t="s">
        <v>27</v>
      </c>
      <c r="G32" s="8" t="s">
        <v>27</v>
      </c>
      <c r="AS32" s="19"/>
    </row>
    <row r="33" spans="1:45" ht="14.65" thickBot="1" x14ac:dyDescent="0.5">
      <c r="A33" s="176" t="s">
        <v>24</v>
      </c>
      <c r="B33" s="21" t="s">
        <v>75</v>
      </c>
      <c r="C33" s="21" t="s">
        <v>75</v>
      </c>
      <c r="D33" s="100" t="s">
        <v>75</v>
      </c>
      <c r="E33" s="21" t="s">
        <v>75</v>
      </c>
      <c r="F33" s="21" t="s">
        <v>75</v>
      </c>
      <c r="G33" s="100" t="s">
        <v>75</v>
      </c>
      <c r="AS33" s="19"/>
    </row>
    <row r="34" spans="1:45" ht="14.65" thickBot="1" x14ac:dyDescent="0.5">
      <c r="A34" s="15" t="s">
        <v>25</v>
      </c>
      <c r="B34" s="15"/>
      <c r="C34" s="10"/>
      <c r="D34" s="11"/>
      <c r="E34" s="10"/>
      <c r="F34" s="10"/>
      <c r="G34" s="11"/>
      <c r="AS34" s="19"/>
    </row>
    <row r="35" spans="1:45" x14ac:dyDescent="0.45">
      <c r="A35" s="16" t="s">
        <v>77</v>
      </c>
      <c r="B35" s="177"/>
      <c r="C35" s="17"/>
      <c r="D35" s="18"/>
      <c r="E35" s="17"/>
      <c r="F35" s="17"/>
      <c r="G35" s="18"/>
      <c r="AS35" s="19"/>
    </row>
    <row r="36" spans="1:45" x14ac:dyDescent="0.45">
      <c r="A36" s="6" t="s">
        <v>21</v>
      </c>
      <c r="B36" s="25"/>
      <c r="C36" s="7">
        <v>0.37359999999999999</v>
      </c>
      <c r="D36" s="8">
        <v>0.20250000000000001</v>
      </c>
      <c r="F36" s="7">
        <v>0.4965</v>
      </c>
      <c r="G36" s="8">
        <v>0.66420000000000001</v>
      </c>
      <c r="AS36" s="19"/>
    </row>
    <row r="37" spans="1:45" x14ac:dyDescent="0.45">
      <c r="A37" s="6" t="s">
        <v>24</v>
      </c>
      <c r="B37" s="25"/>
      <c r="C37" s="7" t="s">
        <v>75</v>
      </c>
      <c r="D37" s="8" t="s">
        <v>75</v>
      </c>
      <c r="F37" s="7" t="s">
        <v>75</v>
      </c>
      <c r="G37" s="8" t="s">
        <v>75</v>
      </c>
      <c r="AS37" s="19"/>
    </row>
    <row r="38" spans="1:45" x14ac:dyDescent="0.45">
      <c r="A38" s="6" t="s">
        <v>26</v>
      </c>
      <c r="B38" s="25"/>
      <c r="C38" s="7" t="s">
        <v>23</v>
      </c>
      <c r="D38" s="8" t="s">
        <v>23</v>
      </c>
      <c r="F38" s="7" t="s">
        <v>23</v>
      </c>
      <c r="G38" s="8" t="s">
        <v>23</v>
      </c>
      <c r="AS38" s="19"/>
    </row>
    <row r="39" spans="1:45" x14ac:dyDescent="0.45">
      <c r="A39" s="6" t="s">
        <v>28</v>
      </c>
      <c r="B39" s="25"/>
      <c r="C39" s="7" t="s">
        <v>29</v>
      </c>
      <c r="D39" s="8" t="s">
        <v>29</v>
      </c>
      <c r="F39" s="7" t="s">
        <v>29</v>
      </c>
      <c r="G39" s="8" t="s">
        <v>29</v>
      </c>
      <c r="AS39" s="19"/>
    </row>
    <row r="40" spans="1:45" x14ac:dyDescent="0.45">
      <c r="A40" s="6" t="s">
        <v>73</v>
      </c>
      <c r="B40" s="25"/>
      <c r="C40" s="7" t="s">
        <v>119</v>
      </c>
      <c r="D40" s="8" t="s">
        <v>120</v>
      </c>
      <c r="F40" s="7" t="s">
        <v>121</v>
      </c>
      <c r="G40" s="8" t="s">
        <v>122</v>
      </c>
      <c r="AS40" s="19"/>
    </row>
    <row r="41" spans="1:45" ht="14.65" thickBot="1" x14ac:dyDescent="0.5">
      <c r="A41" s="20" t="s">
        <v>30</v>
      </c>
      <c r="B41" s="27"/>
      <c r="C41" s="21">
        <v>3</v>
      </c>
      <c r="D41" s="100">
        <v>3</v>
      </c>
      <c r="E41" s="26"/>
      <c r="F41" s="21">
        <v>4</v>
      </c>
      <c r="G41" s="100">
        <v>4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2"/>
    </row>
    <row r="42" spans="1:45" ht="14.65" thickBot="1" x14ac:dyDescent="0.5"/>
    <row r="43" spans="1:45" ht="25.5" x14ac:dyDescent="0.75">
      <c r="A43" s="401" t="s">
        <v>80</v>
      </c>
      <c r="B43" s="402"/>
      <c r="C43" s="402"/>
      <c r="D43" s="402"/>
      <c r="E43" s="402"/>
      <c r="F43" s="402"/>
      <c r="G43" s="402"/>
      <c r="H43" s="402"/>
      <c r="I43" s="402"/>
      <c r="J43" s="402"/>
      <c r="K43" s="402"/>
      <c r="L43" s="402"/>
      <c r="M43" s="402"/>
      <c r="N43" s="402"/>
      <c r="O43" s="402"/>
      <c r="P43" s="402"/>
      <c r="Q43" s="402"/>
      <c r="R43" s="402"/>
      <c r="S43" s="402"/>
      <c r="T43" s="402"/>
      <c r="U43" s="402"/>
      <c r="V43" s="402"/>
      <c r="W43" s="402"/>
      <c r="X43" s="402"/>
      <c r="Y43" s="402"/>
      <c r="Z43" s="402"/>
      <c r="AA43" s="402"/>
      <c r="AB43" s="402"/>
      <c r="AC43" s="402"/>
      <c r="AD43" s="402"/>
      <c r="AE43" s="402"/>
      <c r="AF43" s="402"/>
      <c r="AG43" s="402"/>
      <c r="AH43" s="402"/>
      <c r="AI43" s="402"/>
      <c r="AJ43" s="402"/>
      <c r="AK43" s="402"/>
      <c r="AL43" s="402"/>
      <c r="AM43" s="402"/>
      <c r="AN43" s="402"/>
      <c r="AO43" s="402"/>
      <c r="AP43" s="402"/>
      <c r="AQ43" s="402"/>
      <c r="AR43" s="402"/>
      <c r="AS43" s="403"/>
    </row>
    <row r="45" spans="1:45" ht="18.399999999999999" thickBot="1" x14ac:dyDescent="0.6">
      <c r="A45" s="410" t="s">
        <v>130</v>
      </c>
      <c r="B45" s="410"/>
      <c r="C45" s="410"/>
      <c r="D45" s="410"/>
      <c r="E45" s="410"/>
      <c r="F45" s="410"/>
      <c r="G45" s="410"/>
      <c r="H45" s="410"/>
      <c r="I45" s="410"/>
      <c r="J45" s="410"/>
      <c r="K45" s="410"/>
      <c r="L45" s="410"/>
      <c r="P45" s="381" t="s">
        <v>89</v>
      </c>
      <c r="Q45" s="381"/>
      <c r="R45" s="381"/>
      <c r="S45" s="381"/>
      <c r="T45" s="381"/>
    </row>
    <row r="46" spans="1:45" ht="14.65" thickBot="1" x14ac:dyDescent="0.5">
      <c r="A46" s="383" t="s">
        <v>86</v>
      </c>
      <c r="B46" s="384"/>
      <c r="C46" s="385">
        <v>0.21</v>
      </c>
      <c r="D46" s="400"/>
      <c r="E46" s="386" t="s">
        <v>123</v>
      </c>
      <c r="F46" s="386"/>
      <c r="G46" s="387" t="s">
        <v>103</v>
      </c>
      <c r="H46" s="388"/>
      <c r="I46" s="386" t="s">
        <v>124</v>
      </c>
      <c r="J46" s="386"/>
      <c r="K46" s="387" t="s">
        <v>125</v>
      </c>
      <c r="L46" s="388"/>
      <c r="P46" s="382" t="s">
        <v>79</v>
      </c>
      <c r="Q46" s="382"/>
      <c r="R46" s="382"/>
      <c r="S46" s="382"/>
      <c r="T46" s="382"/>
      <c r="AS46" s="19"/>
    </row>
    <row r="47" spans="1:45" ht="14.65" thickBot="1" x14ac:dyDescent="0.5">
      <c r="A47" s="136" t="s">
        <v>17</v>
      </c>
      <c r="B47" s="137"/>
      <c r="C47" s="158">
        <v>110</v>
      </c>
      <c r="D47" s="140">
        <v>111</v>
      </c>
      <c r="E47" s="132">
        <v>110</v>
      </c>
      <c r="F47" s="132">
        <v>111</v>
      </c>
      <c r="G47" s="133">
        <v>110</v>
      </c>
      <c r="H47" s="134">
        <v>111</v>
      </c>
      <c r="I47" s="132">
        <v>110</v>
      </c>
      <c r="J47" s="132">
        <v>111</v>
      </c>
      <c r="K47" s="133">
        <v>110</v>
      </c>
      <c r="L47" s="134">
        <v>111</v>
      </c>
      <c r="P47" s="49">
        <v>0.21</v>
      </c>
      <c r="Q47" s="178" t="s">
        <v>102</v>
      </c>
      <c r="R47" s="51" t="s">
        <v>103</v>
      </c>
      <c r="S47" s="178" t="s">
        <v>104</v>
      </c>
      <c r="T47" s="51" t="s">
        <v>125</v>
      </c>
      <c r="AS47" s="19"/>
    </row>
    <row r="48" spans="1:45" x14ac:dyDescent="0.45">
      <c r="A48" s="374" t="s">
        <v>83</v>
      </c>
      <c r="B48" s="116" t="s">
        <v>80</v>
      </c>
      <c r="C48" s="114">
        <v>4817.4157303370785</v>
      </c>
      <c r="D48" s="141">
        <v>8722.2960725075536</v>
      </c>
      <c r="E48" s="122">
        <v>1787.6395317179417</v>
      </c>
      <c r="F48" s="122">
        <v>4949.1340018231549</v>
      </c>
      <c r="G48" s="127">
        <v>4408.0910997902311</v>
      </c>
      <c r="H48" s="128">
        <v>3965.8862876254179</v>
      </c>
      <c r="I48" s="122">
        <v>3852.0747834017329</v>
      </c>
      <c r="J48" s="122">
        <v>2723.1465761177137</v>
      </c>
      <c r="K48" s="127">
        <v>9947.4336283185858</v>
      </c>
      <c r="L48" s="128">
        <v>11918.42105263158</v>
      </c>
      <c r="P48" s="7">
        <v>18.872399999999999</v>
      </c>
      <c r="Q48" s="7">
        <v>8.4866469999999996</v>
      </c>
      <c r="R48" s="7">
        <v>0</v>
      </c>
      <c r="S48" s="7">
        <v>38.160240000000002</v>
      </c>
      <c r="T48" s="7">
        <v>25.400590000000001</v>
      </c>
      <c r="AS48" s="19"/>
    </row>
    <row r="49" spans="1:45" x14ac:dyDescent="0.45">
      <c r="A49" s="375"/>
      <c r="B49" s="119" t="s">
        <v>81</v>
      </c>
      <c r="C49" s="159">
        <v>11456.477732793521</v>
      </c>
      <c r="D49" s="142">
        <v>18156.660412757974</v>
      </c>
      <c r="E49" s="123">
        <v>7335.0218340611355</v>
      </c>
      <c r="F49" s="123">
        <v>9367.9358717434861</v>
      </c>
      <c r="G49" s="129">
        <v>8446.0526315789466</v>
      </c>
      <c r="H49" s="130">
        <v>14083.238456672991</v>
      </c>
      <c r="I49" s="123">
        <v>13440</v>
      </c>
      <c r="J49" s="123">
        <v>15158.620689655174</v>
      </c>
      <c r="K49" s="129">
        <v>16493.438735177868</v>
      </c>
      <c r="L49" s="130">
        <v>26726.467931345982</v>
      </c>
      <c r="P49" s="7">
        <v>0</v>
      </c>
      <c r="Q49" s="7">
        <v>0.17804200000000001</v>
      </c>
      <c r="R49" s="7">
        <v>0</v>
      </c>
      <c r="S49" s="7">
        <v>8.7833830000000006</v>
      </c>
      <c r="T49" s="7">
        <v>12.93769</v>
      </c>
      <c r="AS49" s="19"/>
    </row>
    <row r="50" spans="1:45" ht="14.65" thickBot="1" x14ac:dyDescent="0.5">
      <c r="A50" s="135" t="s">
        <v>82</v>
      </c>
      <c r="B50" s="121"/>
      <c r="C50" s="115">
        <f>100-C48/C49*100</f>
        <v>57.950289410963563</v>
      </c>
      <c r="D50" s="143">
        <f t="shared" ref="D50" si="21">100-D48/D49*100</f>
        <v>51.96090099047764</v>
      </c>
      <c r="E50" s="124">
        <f t="shared" ref="E50" si="22">100-E48/E49*100</f>
        <v>75.628708786975892</v>
      </c>
      <c r="F50" s="124">
        <f t="shared" ref="F50" si="23">100-F48/F49*100</f>
        <v>47.169429108164238</v>
      </c>
      <c r="G50" s="125">
        <f t="shared" ref="G50" si="24">100-G48/G49*100</f>
        <v>47.808860634980896</v>
      </c>
      <c r="H50" s="126">
        <f t="shared" ref="H50" si="25">100-H48/H49*100</f>
        <v>71.839670968957563</v>
      </c>
      <c r="I50" s="124">
        <f t="shared" ref="I50" si="26">100-I48/I49*100</f>
        <v>71.338729290165674</v>
      </c>
      <c r="J50" s="124">
        <f t="shared" ref="J50" si="27">100-J48/J49*100</f>
        <v>82.035657254910447</v>
      </c>
      <c r="K50" s="125">
        <f t="shared" ref="K50" si="28">100-K48/K49*100</f>
        <v>39.688540467293208</v>
      </c>
      <c r="L50" s="126">
        <f t="shared" ref="L50" si="29">100-L48/L49*100</f>
        <v>55.405925379862374</v>
      </c>
      <c r="P50" s="7">
        <v>3.2150310000000002</v>
      </c>
      <c r="Q50" s="7">
        <v>7.8079330000000002</v>
      </c>
      <c r="R50" s="7">
        <v>13.235910000000001</v>
      </c>
      <c r="S50" s="7">
        <v>25.344470000000001</v>
      </c>
      <c r="T50" s="7">
        <v>25.553239999999999</v>
      </c>
      <c r="AS50" s="19"/>
    </row>
    <row r="51" spans="1:45" ht="14.65" thickBot="1" x14ac:dyDescent="0.5">
      <c r="A51" s="25"/>
      <c r="P51" s="7">
        <v>7.4947809999999997</v>
      </c>
      <c r="Q51" s="7">
        <v>0.709812</v>
      </c>
      <c r="R51" s="7">
        <v>11.565759999999999</v>
      </c>
      <c r="S51" s="7">
        <v>24.09186</v>
      </c>
      <c r="T51" s="7">
        <v>28.684760000000001</v>
      </c>
      <c r="AS51" s="19"/>
    </row>
    <row r="52" spans="1:45" ht="14.65" thickBot="1" x14ac:dyDescent="0.5">
      <c r="A52" s="383" t="s">
        <v>87</v>
      </c>
      <c r="B52" s="384"/>
      <c r="C52" s="385">
        <v>0.21</v>
      </c>
      <c r="D52" s="400"/>
      <c r="E52" s="386" t="s">
        <v>123</v>
      </c>
      <c r="F52" s="386"/>
      <c r="G52" s="387" t="s">
        <v>103</v>
      </c>
      <c r="H52" s="388"/>
      <c r="I52" s="386" t="s">
        <v>124</v>
      </c>
      <c r="J52" s="386"/>
      <c r="K52" s="387" t="s">
        <v>125</v>
      </c>
      <c r="L52" s="388"/>
      <c r="AS52" s="19"/>
    </row>
    <row r="53" spans="1:45" x14ac:dyDescent="0.45">
      <c r="A53" s="136" t="s">
        <v>17</v>
      </c>
      <c r="B53" s="137"/>
      <c r="C53" s="158">
        <v>120</v>
      </c>
      <c r="D53" s="140">
        <v>121</v>
      </c>
      <c r="E53" s="132">
        <v>120</v>
      </c>
      <c r="F53" s="132">
        <v>121</v>
      </c>
      <c r="G53" s="133">
        <v>120</v>
      </c>
      <c r="H53" s="134">
        <v>121</v>
      </c>
      <c r="I53" s="132">
        <v>120</v>
      </c>
      <c r="J53" s="132">
        <v>121</v>
      </c>
      <c r="K53" s="133">
        <v>120</v>
      </c>
      <c r="L53" s="134">
        <v>121</v>
      </c>
      <c r="O53" s="12" t="s">
        <v>18</v>
      </c>
      <c r="P53" s="13"/>
      <c r="Q53" s="13"/>
      <c r="R53" s="14"/>
      <c r="S53" s="180"/>
      <c r="T53" s="181"/>
      <c r="AS53" s="19"/>
    </row>
    <row r="54" spans="1:45" x14ac:dyDescent="0.45">
      <c r="A54" s="374" t="s">
        <v>83</v>
      </c>
      <c r="B54" s="116" t="s">
        <v>80</v>
      </c>
      <c r="C54" s="114">
        <v>14056.459232169513</v>
      </c>
      <c r="D54" s="141">
        <v>12163.750272922258</v>
      </c>
      <c r="E54" s="122">
        <v>9816.9934640522879</v>
      </c>
      <c r="F54" s="122">
        <v>4475.5944931163958</v>
      </c>
      <c r="G54" s="127">
        <v>4048.3563096500534</v>
      </c>
      <c r="H54" s="128">
        <v>2357.8274760383388</v>
      </c>
      <c r="I54" s="122">
        <v>3731.9534282018112</v>
      </c>
      <c r="J54" s="122">
        <v>2613.0177514792899</v>
      </c>
      <c r="K54" s="127">
        <v>5342.5605536332178</v>
      </c>
      <c r="L54" s="128">
        <v>834.25692695214104</v>
      </c>
      <c r="O54" s="6" t="s">
        <v>19</v>
      </c>
      <c r="P54" s="7">
        <v>0.91810000000000003</v>
      </c>
      <c r="Q54" s="7">
        <v>0.79520000000000002</v>
      </c>
      <c r="R54" s="7">
        <v>0.78269999999999995</v>
      </c>
      <c r="S54">
        <v>0.95909999999999995</v>
      </c>
      <c r="T54" s="19">
        <v>0.80730000000000002</v>
      </c>
      <c r="AS54" s="19"/>
    </row>
    <row r="55" spans="1:45" x14ac:dyDescent="0.45">
      <c r="A55" s="375"/>
      <c r="B55" s="119" t="s">
        <v>81</v>
      </c>
      <c r="C55" s="159">
        <v>20421.052967090509</v>
      </c>
      <c r="D55" s="142">
        <v>19688.362555720654</v>
      </c>
      <c r="E55" s="123">
        <v>14318.903410902136</v>
      </c>
      <c r="F55" s="123">
        <v>10846.233946546339</v>
      </c>
      <c r="G55" s="129">
        <v>16335.29695799131</v>
      </c>
      <c r="H55" s="130">
        <v>14768.869309838474</v>
      </c>
      <c r="I55" s="123">
        <v>2629.8440979955458</v>
      </c>
      <c r="J55" s="123">
        <v>4161.5763546798034</v>
      </c>
      <c r="K55" s="129">
        <v>4900.3166561114631</v>
      </c>
      <c r="L55" s="130">
        <v>4980.6775407779169</v>
      </c>
      <c r="O55" s="6" t="s">
        <v>20</v>
      </c>
      <c r="P55" s="7">
        <v>0.52639999999999998</v>
      </c>
      <c r="Q55" s="7">
        <v>9.3899999999999997E-2</v>
      </c>
      <c r="R55" s="7">
        <v>7.46E-2</v>
      </c>
      <c r="S55">
        <v>0.77300000000000002</v>
      </c>
      <c r="T55" s="19">
        <v>0.1159</v>
      </c>
      <c r="AS55" s="19"/>
    </row>
    <row r="56" spans="1:45" ht="14.65" thickBot="1" x14ac:dyDescent="0.5">
      <c r="A56" s="135" t="s">
        <v>82</v>
      </c>
      <c r="B56" s="121"/>
      <c r="C56" s="115">
        <f>100-C54/C55*100</f>
        <v>31.166824478531254</v>
      </c>
      <c r="D56" s="143">
        <f t="shared" ref="D56:L56" si="30">100-D54/D55*100</f>
        <v>38.218578419118167</v>
      </c>
      <c r="E56" s="124">
        <f t="shared" ref="E56" si="31">100-E54/E55*100</f>
        <v>31.44032624329445</v>
      </c>
      <c r="F56" s="124">
        <f t="shared" ref="F56" si="32">100-F54/F55*100</f>
        <v>58.735958350395748</v>
      </c>
      <c r="G56" s="125">
        <f t="shared" ref="G56" si="33">100-G54/G55*100</f>
        <v>75.217124487782399</v>
      </c>
      <c r="H56" s="126">
        <f t="shared" ref="H56" si="34">100-H54/H55*100</f>
        <v>84.035152410295609</v>
      </c>
      <c r="I56" s="124">
        <f t="shared" si="30"/>
        <v>-41.907781949747061</v>
      </c>
      <c r="J56" s="124">
        <f t="shared" si="30"/>
        <v>37.210866057019906</v>
      </c>
      <c r="K56" s="125">
        <f t="shared" si="30"/>
        <v>-9.0248024476174749</v>
      </c>
      <c r="L56" s="126">
        <f t="shared" si="30"/>
        <v>83.250131731639044</v>
      </c>
      <c r="O56" s="6" t="s">
        <v>21</v>
      </c>
      <c r="P56" s="7" t="s">
        <v>27</v>
      </c>
      <c r="Q56" s="7" t="s">
        <v>27</v>
      </c>
      <c r="R56" s="7" t="s">
        <v>27</v>
      </c>
      <c r="S56" t="s">
        <v>27</v>
      </c>
      <c r="T56" s="19" t="s">
        <v>27</v>
      </c>
      <c r="AS56" s="19"/>
    </row>
    <row r="57" spans="1:45" ht="14.65" thickBot="1" x14ac:dyDescent="0.5">
      <c r="A57" s="25"/>
      <c r="O57" s="6" t="s">
        <v>22</v>
      </c>
      <c r="P57" s="7" t="s">
        <v>75</v>
      </c>
      <c r="Q57" s="7" t="s">
        <v>75</v>
      </c>
      <c r="R57" s="7" t="s">
        <v>75</v>
      </c>
      <c r="S57" t="s">
        <v>75</v>
      </c>
      <c r="T57" s="19" t="s">
        <v>75</v>
      </c>
      <c r="AS57" s="19"/>
    </row>
    <row r="58" spans="1:45" ht="14.65" thickBot="1" x14ac:dyDescent="0.5">
      <c r="A58" s="12" t="s">
        <v>18</v>
      </c>
      <c r="B58" s="13"/>
      <c r="C58" s="13"/>
      <c r="D58" s="14"/>
      <c r="O58" s="6" t="s">
        <v>24</v>
      </c>
      <c r="P58" s="7"/>
      <c r="Q58" s="7"/>
      <c r="R58" s="7"/>
      <c r="T58" s="19"/>
      <c r="AS58" s="19"/>
    </row>
    <row r="59" spans="1:45" ht="14.65" thickBot="1" x14ac:dyDescent="0.5">
      <c r="A59" s="6" t="s">
        <v>19</v>
      </c>
      <c r="B59" s="49">
        <v>0.21</v>
      </c>
      <c r="C59" s="178" t="s">
        <v>102</v>
      </c>
      <c r="D59" s="51" t="s">
        <v>103</v>
      </c>
      <c r="E59" s="50" t="s">
        <v>104</v>
      </c>
      <c r="F59" s="51" t="s">
        <v>105</v>
      </c>
      <c r="O59" s="15" t="s">
        <v>25</v>
      </c>
      <c r="P59" s="10"/>
      <c r="Q59" s="10"/>
      <c r="R59" s="11"/>
      <c r="S59" s="144"/>
      <c r="T59" s="145"/>
      <c r="AS59" s="19"/>
    </row>
    <row r="60" spans="1:45" x14ac:dyDescent="0.45">
      <c r="A60" s="6" t="s">
        <v>20</v>
      </c>
      <c r="B60" s="7">
        <v>0.94110000000000005</v>
      </c>
      <c r="C60" s="165">
        <v>0.99929999999999997</v>
      </c>
      <c r="D60" s="8">
        <v>0.90059999999999996</v>
      </c>
      <c r="E60" s="7">
        <v>0.87509999999999999</v>
      </c>
      <c r="F60" s="8">
        <v>0.97109999999999996</v>
      </c>
      <c r="O60" s="6" t="s">
        <v>92</v>
      </c>
      <c r="P60">
        <v>0.86040000000000005</v>
      </c>
      <c r="Q60" s="7">
        <v>0.4259</v>
      </c>
      <c r="R60" s="7"/>
      <c r="S60">
        <v>1.01E-2</v>
      </c>
      <c r="T60" s="19">
        <v>2.41E-2</v>
      </c>
      <c r="AS60" s="19"/>
    </row>
    <row r="61" spans="1:45" x14ac:dyDescent="0.45">
      <c r="A61" s="6" t="s">
        <v>21</v>
      </c>
      <c r="B61" s="7">
        <v>0.66120000000000001</v>
      </c>
      <c r="C61" s="165">
        <v>0.99809999999999999</v>
      </c>
      <c r="D61" s="8">
        <v>0.43409999999999999</v>
      </c>
      <c r="E61" s="7">
        <v>0.31809999999999999</v>
      </c>
      <c r="F61" s="8">
        <v>0.84860000000000002</v>
      </c>
      <c r="O61" s="6" t="s">
        <v>24</v>
      </c>
      <c r="P61" t="s">
        <v>75</v>
      </c>
      <c r="Q61" s="7" t="s">
        <v>75</v>
      </c>
      <c r="R61" s="7"/>
      <c r="S61" t="s">
        <v>72</v>
      </c>
      <c r="T61" s="19" t="s">
        <v>72</v>
      </c>
      <c r="AS61" s="19"/>
    </row>
    <row r="62" spans="1:45" x14ac:dyDescent="0.45">
      <c r="A62" s="6" t="s">
        <v>22</v>
      </c>
      <c r="B62" s="7" t="s">
        <v>27</v>
      </c>
      <c r="C62" s="165" t="s">
        <v>27</v>
      </c>
      <c r="D62" s="8" t="s">
        <v>27</v>
      </c>
      <c r="E62" s="7" t="s">
        <v>27</v>
      </c>
      <c r="F62" s="8" t="s">
        <v>27</v>
      </c>
      <c r="O62" s="6" t="s">
        <v>26</v>
      </c>
      <c r="P62" t="s">
        <v>23</v>
      </c>
      <c r="Q62" s="7" t="s">
        <v>23</v>
      </c>
      <c r="R62" s="7"/>
      <c r="S62" t="s">
        <v>27</v>
      </c>
      <c r="T62" s="19" t="s">
        <v>27</v>
      </c>
      <c r="AS62" s="19"/>
    </row>
    <row r="63" spans="1:45" ht="14.65" thickBot="1" x14ac:dyDescent="0.5">
      <c r="A63" s="20" t="s">
        <v>24</v>
      </c>
      <c r="B63" s="21" t="s">
        <v>75</v>
      </c>
      <c r="C63" s="166" t="s">
        <v>75</v>
      </c>
      <c r="D63" s="100" t="s">
        <v>75</v>
      </c>
      <c r="E63" s="21" t="s">
        <v>75</v>
      </c>
      <c r="F63" s="100" t="s">
        <v>75</v>
      </c>
      <c r="O63" s="6" t="s">
        <v>28</v>
      </c>
      <c r="P63" t="s">
        <v>29</v>
      </c>
      <c r="Q63" s="7" t="s">
        <v>29</v>
      </c>
      <c r="R63" s="7"/>
      <c r="S63" t="s">
        <v>29</v>
      </c>
      <c r="T63" s="19" t="s">
        <v>29</v>
      </c>
      <c r="AS63" s="19"/>
    </row>
    <row r="64" spans="1:45" ht="14.65" thickBot="1" x14ac:dyDescent="0.5">
      <c r="A64" s="25"/>
      <c r="O64" s="6" t="s">
        <v>73</v>
      </c>
      <c r="P64" t="s">
        <v>134</v>
      </c>
      <c r="Q64" s="7" t="s">
        <v>133</v>
      </c>
      <c r="R64" s="7"/>
      <c r="S64" t="s">
        <v>132</v>
      </c>
      <c r="T64" s="19" t="s">
        <v>131</v>
      </c>
      <c r="AS64" s="19"/>
    </row>
    <row r="65" spans="1:45" ht="14.65" thickBot="1" x14ac:dyDescent="0.5">
      <c r="A65" s="15" t="s">
        <v>25</v>
      </c>
      <c r="B65" s="10"/>
      <c r="C65" s="10"/>
      <c r="D65" s="11"/>
      <c r="E65" s="10"/>
      <c r="F65" s="11"/>
      <c r="O65" s="20" t="s">
        <v>30</v>
      </c>
      <c r="P65" s="26">
        <v>4</v>
      </c>
      <c r="Q65" s="21">
        <v>4</v>
      </c>
      <c r="R65" s="21"/>
      <c r="S65" s="26">
        <v>4</v>
      </c>
      <c r="T65" s="22">
        <v>4</v>
      </c>
      <c r="AS65" s="19"/>
    </row>
    <row r="66" spans="1:45" x14ac:dyDescent="0.45">
      <c r="A66" s="6" t="s">
        <v>77</v>
      </c>
      <c r="C66" s="54"/>
      <c r="D66" s="179"/>
      <c r="F66" s="8"/>
      <c r="AS66" s="19"/>
    </row>
    <row r="67" spans="1:45" x14ac:dyDescent="0.45">
      <c r="A67" s="6" t="s">
        <v>21</v>
      </c>
      <c r="C67" s="165">
        <v>0.27300000000000002</v>
      </c>
      <c r="D67" s="8">
        <v>0.1535</v>
      </c>
      <c r="E67" s="7">
        <v>0.75970000000000004</v>
      </c>
      <c r="F67" s="8">
        <v>0.90169999999999995</v>
      </c>
      <c r="AS67" s="19"/>
    </row>
    <row r="68" spans="1:45" x14ac:dyDescent="0.45">
      <c r="A68" s="6" t="s">
        <v>24</v>
      </c>
      <c r="C68" s="165" t="s">
        <v>75</v>
      </c>
      <c r="D68" s="8" t="s">
        <v>75</v>
      </c>
      <c r="E68" s="7" t="s">
        <v>75</v>
      </c>
      <c r="F68" s="8" t="s">
        <v>75</v>
      </c>
      <c r="AS68" s="19"/>
    </row>
    <row r="69" spans="1:45" x14ac:dyDescent="0.45">
      <c r="A69" s="6" t="s">
        <v>26</v>
      </c>
      <c r="C69" s="165" t="s">
        <v>23</v>
      </c>
      <c r="D69" s="8" t="s">
        <v>23</v>
      </c>
      <c r="E69" s="7" t="s">
        <v>23</v>
      </c>
      <c r="F69" s="8" t="s">
        <v>23</v>
      </c>
      <c r="AS69" s="19"/>
    </row>
    <row r="70" spans="1:45" x14ac:dyDescent="0.45">
      <c r="A70" s="6" t="s">
        <v>28</v>
      </c>
      <c r="C70" s="165" t="s">
        <v>29</v>
      </c>
      <c r="D70" s="8" t="s">
        <v>29</v>
      </c>
      <c r="E70" s="7" t="s">
        <v>29</v>
      </c>
      <c r="F70" s="8" t="s">
        <v>29</v>
      </c>
      <c r="AS70" s="19"/>
    </row>
    <row r="71" spans="1:45" x14ac:dyDescent="0.45">
      <c r="A71" s="6" t="s">
        <v>73</v>
      </c>
      <c r="C71" s="165" t="s">
        <v>126</v>
      </c>
      <c r="D71" s="8" t="s">
        <v>127</v>
      </c>
      <c r="E71" s="7" t="s">
        <v>129</v>
      </c>
      <c r="F71" s="8" t="s">
        <v>128</v>
      </c>
      <c r="AS71" s="19"/>
    </row>
    <row r="72" spans="1:45" ht="14.65" thickBot="1" x14ac:dyDescent="0.5">
      <c r="A72" s="20" t="s">
        <v>30</v>
      </c>
      <c r="B72" s="26"/>
      <c r="C72" s="166">
        <v>4</v>
      </c>
      <c r="D72" s="100">
        <v>4</v>
      </c>
      <c r="E72" s="21">
        <v>4</v>
      </c>
      <c r="F72" s="100">
        <v>4</v>
      </c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2"/>
    </row>
    <row r="75" spans="1:45" x14ac:dyDescent="0.45">
      <c r="B75" s="7"/>
      <c r="C75" s="7"/>
      <c r="D75" s="7"/>
      <c r="E75" s="7"/>
      <c r="F75" s="7"/>
    </row>
    <row r="76" spans="1:45" x14ac:dyDescent="0.45">
      <c r="B76" s="7"/>
      <c r="C76" s="7"/>
      <c r="D76" s="7"/>
      <c r="E76" s="7"/>
      <c r="F76" s="7"/>
    </row>
    <row r="77" spans="1:45" x14ac:dyDescent="0.45">
      <c r="B77" s="7"/>
      <c r="C77" s="7"/>
      <c r="D77" s="7"/>
      <c r="E77" s="7"/>
      <c r="F77" s="7"/>
    </row>
    <row r="78" spans="1:45" x14ac:dyDescent="0.45">
      <c r="B78" s="7"/>
      <c r="C78" s="7"/>
      <c r="D78" s="7"/>
      <c r="E78" s="7"/>
      <c r="F78" s="7"/>
    </row>
  </sheetData>
  <mergeCells count="33">
    <mergeCell ref="A45:L45"/>
    <mergeCell ref="P45:T45"/>
    <mergeCell ref="P46:T46"/>
    <mergeCell ref="AE13:AS13"/>
    <mergeCell ref="AN14:AP14"/>
    <mergeCell ref="AQ14:AS14"/>
    <mergeCell ref="N14:P14"/>
    <mergeCell ref="Q14:S14"/>
    <mergeCell ref="X14:Z14"/>
    <mergeCell ref="AA14:AC14"/>
    <mergeCell ref="K13:AD13"/>
    <mergeCell ref="I14:I23"/>
    <mergeCell ref="A43:AS43"/>
    <mergeCell ref="E46:F46"/>
    <mergeCell ref="G46:H46"/>
    <mergeCell ref="I46:J46"/>
    <mergeCell ref="AN3:AP3"/>
    <mergeCell ref="AQ3:AS3"/>
    <mergeCell ref="AE2:AS2"/>
    <mergeCell ref="A1:AS1"/>
    <mergeCell ref="K2:AD2"/>
    <mergeCell ref="I3:I12"/>
    <mergeCell ref="K46:L46"/>
    <mergeCell ref="A48:A49"/>
    <mergeCell ref="A52:B52"/>
    <mergeCell ref="C52:D52"/>
    <mergeCell ref="I52:J52"/>
    <mergeCell ref="K52:L52"/>
    <mergeCell ref="A54:A55"/>
    <mergeCell ref="E52:F52"/>
    <mergeCell ref="G52:H52"/>
    <mergeCell ref="A46:B46"/>
    <mergeCell ref="C46:D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F7FB-BA30-49B1-B377-8E32CB678D8A}">
  <dimension ref="A1:AS55"/>
  <sheetViews>
    <sheetView workbookViewId="0">
      <selection activeCell="Q7" sqref="Q7:Q10"/>
    </sheetView>
  </sheetViews>
  <sheetFormatPr defaultRowHeight="14.25" x14ac:dyDescent="0.45"/>
  <cols>
    <col min="1" max="1" width="30.19921875" bestFit="1" customWidth="1"/>
    <col min="2" max="2" width="19.1328125" bestFit="1" customWidth="1"/>
    <col min="3" max="3" width="15.6640625" bestFit="1" customWidth="1"/>
    <col min="4" max="4" width="15.6640625" customWidth="1"/>
    <col min="6" max="6" width="24.59765625" bestFit="1" customWidth="1"/>
    <col min="7" max="7" width="12.33203125" bestFit="1" customWidth="1"/>
    <col min="8" max="13" width="5.73046875" bestFit="1" customWidth="1"/>
    <col min="14" max="14" width="6.06640625" bestFit="1" customWidth="1"/>
    <col min="15" max="16" width="5.73046875" bestFit="1" customWidth="1"/>
    <col min="17" max="17" width="6.33203125" bestFit="1" customWidth="1"/>
    <col min="18" max="19" width="5.73046875" bestFit="1" customWidth="1"/>
    <col min="20" max="20" width="6.06640625" bestFit="1" customWidth="1"/>
    <col min="21" max="21" width="5.86328125" bestFit="1" customWidth="1"/>
    <col min="22" max="29" width="5.265625" bestFit="1" customWidth="1"/>
    <col min="30" max="31" width="11.73046875" bestFit="1" customWidth="1"/>
    <col min="32" max="32" width="5.265625" bestFit="1" customWidth="1"/>
    <col min="33" max="34" width="4.73046875" bestFit="1" customWidth="1"/>
    <col min="35" max="35" width="4.86328125" bestFit="1" customWidth="1"/>
    <col min="36" max="36" width="4.46484375" bestFit="1" customWidth="1"/>
    <col min="37" max="37" width="5.3984375" bestFit="1" customWidth="1"/>
    <col min="38" max="38" width="6.59765625" bestFit="1" customWidth="1"/>
    <col min="39" max="39" width="9.796875" bestFit="1" customWidth="1"/>
    <col min="40" max="40" width="10.59765625" bestFit="1" customWidth="1"/>
    <col min="41" max="41" width="5.3984375" bestFit="1" customWidth="1"/>
    <col min="42" max="42" width="30.19921875" bestFit="1" customWidth="1"/>
    <col min="43" max="43" width="5.19921875" bestFit="1" customWidth="1"/>
    <col min="44" max="44" width="7.265625" bestFit="1" customWidth="1"/>
    <col min="45" max="45" width="5.3984375" bestFit="1" customWidth="1"/>
    <col min="46" max="46" width="5.19921875" bestFit="1" customWidth="1"/>
    <col min="47" max="47" width="6.59765625" bestFit="1" customWidth="1"/>
    <col min="48" max="48" width="9.796875" bestFit="1" customWidth="1"/>
    <col min="49" max="49" width="10.59765625" bestFit="1" customWidth="1"/>
    <col min="50" max="50" width="6.46484375" bestFit="1" customWidth="1"/>
    <col min="51" max="51" width="5.3984375" bestFit="1" customWidth="1"/>
    <col min="52" max="52" width="5.9296875" bestFit="1" customWidth="1"/>
    <col min="53" max="55" width="5.19921875" bestFit="1" customWidth="1"/>
    <col min="56" max="56" width="4.19921875" bestFit="1" customWidth="1"/>
    <col min="57" max="57" width="5.53125" bestFit="1" customWidth="1"/>
    <col min="58" max="58" width="6.46484375" bestFit="1" customWidth="1"/>
    <col min="59" max="59" width="5.19921875" bestFit="1" customWidth="1"/>
    <col min="60" max="60" width="5.9296875" bestFit="1" customWidth="1"/>
  </cols>
  <sheetData>
    <row r="1" spans="1:45" ht="14.65" thickBot="1" x14ac:dyDescent="0.5">
      <c r="H1" s="49">
        <v>0.21</v>
      </c>
      <c r="I1" s="50" t="s">
        <v>44</v>
      </c>
      <c r="J1" s="51" t="s">
        <v>45</v>
      </c>
    </row>
    <row r="2" spans="1:45" ht="14.65" thickBot="1" x14ac:dyDescent="0.5"/>
    <row r="3" spans="1:45" ht="23.65" thickBot="1" x14ac:dyDescent="0.75">
      <c r="A3" s="1" t="s">
        <v>0</v>
      </c>
      <c r="B3" s="2"/>
      <c r="C3" s="2"/>
      <c r="D3" s="3"/>
      <c r="H3" s="353" t="s">
        <v>42</v>
      </c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5"/>
      <c r="U3" s="353" t="s">
        <v>43</v>
      </c>
      <c r="V3" s="354"/>
      <c r="W3" s="354"/>
      <c r="X3" s="354"/>
      <c r="Y3" s="354"/>
      <c r="Z3" s="354"/>
      <c r="AA3" s="354"/>
      <c r="AB3" s="354"/>
      <c r="AC3" s="354"/>
      <c r="AD3" s="354"/>
      <c r="AE3" s="354"/>
      <c r="AF3" s="355"/>
      <c r="AJ3" s="352" t="s">
        <v>89</v>
      </c>
      <c r="AK3" s="352"/>
      <c r="AL3" s="352"/>
      <c r="AM3" s="352"/>
      <c r="AN3" s="352"/>
      <c r="AO3" s="352"/>
      <c r="AP3" s="352"/>
      <c r="AQ3" s="352"/>
      <c r="AR3" s="352"/>
      <c r="AS3" s="352"/>
    </row>
    <row r="4" spans="1:45" ht="14.65" thickBot="1" x14ac:dyDescent="0.5">
      <c r="A4" s="99"/>
      <c r="B4" s="49">
        <v>0.21</v>
      </c>
      <c r="C4" s="50" t="s">
        <v>44</v>
      </c>
      <c r="D4" s="51" t="s">
        <v>45</v>
      </c>
      <c r="F4" s="359" t="s">
        <v>41</v>
      </c>
      <c r="G4" s="182" t="s">
        <v>101</v>
      </c>
      <c r="H4" s="66" t="s">
        <v>39</v>
      </c>
      <c r="I4" s="67" t="s">
        <v>38</v>
      </c>
      <c r="J4" s="67" t="s">
        <v>40</v>
      </c>
      <c r="K4" s="68" t="s">
        <v>39</v>
      </c>
      <c r="L4" s="68" t="s">
        <v>38</v>
      </c>
      <c r="M4" s="68" t="s">
        <v>40</v>
      </c>
      <c r="N4" s="69" t="s">
        <v>39</v>
      </c>
      <c r="O4" s="69" t="s">
        <v>38</v>
      </c>
      <c r="P4" s="69" t="s">
        <v>40</v>
      </c>
      <c r="Q4" s="87"/>
      <c r="R4" s="87"/>
      <c r="S4" s="87"/>
      <c r="T4" s="88"/>
      <c r="U4" s="83" t="s">
        <v>39</v>
      </c>
      <c r="V4" s="84" t="s">
        <v>38</v>
      </c>
      <c r="W4" s="84" t="s">
        <v>40</v>
      </c>
      <c r="X4" s="85" t="s">
        <v>39</v>
      </c>
      <c r="Y4" s="85" t="s">
        <v>38</v>
      </c>
      <c r="Z4" s="85" t="s">
        <v>40</v>
      </c>
      <c r="AA4" s="86" t="s">
        <v>39</v>
      </c>
      <c r="AB4" s="86" t="s">
        <v>38</v>
      </c>
      <c r="AC4" s="86" t="s">
        <v>40</v>
      </c>
      <c r="AD4" s="89"/>
      <c r="AE4" s="89"/>
      <c r="AF4" s="90"/>
      <c r="AJ4" s="54"/>
      <c r="AK4" s="199"/>
      <c r="AL4" s="199"/>
      <c r="AM4" s="199"/>
      <c r="AN4" s="199"/>
      <c r="AO4" s="199"/>
      <c r="AP4" s="199"/>
      <c r="AQ4" s="199"/>
      <c r="AR4" s="199"/>
      <c r="AS4" s="18"/>
    </row>
    <row r="5" spans="1:45" x14ac:dyDescent="0.45">
      <c r="A5" s="6" t="s">
        <v>1</v>
      </c>
      <c r="B5" s="7"/>
      <c r="C5" s="7"/>
      <c r="D5" s="8"/>
      <c r="F5" s="360"/>
      <c r="G5" s="183">
        <v>80000</v>
      </c>
      <c r="H5" s="52">
        <v>7709</v>
      </c>
      <c r="I5" s="29"/>
      <c r="J5" s="29"/>
      <c r="K5" s="37"/>
      <c r="L5" s="37"/>
      <c r="M5" s="37"/>
      <c r="N5" s="38"/>
      <c r="O5" s="38"/>
      <c r="P5" s="38"/>
      <c r="Q5" s="89"/>
      <c r="R5" s="89"/>
      <c r="S5" s="89"/>
      <c r="T5" s="90"/>
      <c r="U5" s="61">
        <f>100*((H5-$Q$8)/($Q$10-$Q$8))</f>
        <v>97.302782691343012</v>
      </c>
      <c r="V5" s="32"/>
      <c r="W5" s="32"/>
      <c r="X5" s="39"/>
      <c r="Y5" s="39"/>
      <c r="Z5" s="39"/>
      <c r="AA5" s="40"/>
      <c r="AB5" s="40"/>
      <c r="AC5" s="40"/>
      <c r="AD5" s="89"/>
      <c r="AE5" s="89"/>
      <c r="AF5" s="90"/>
      <c r="AJ5" s="25"/>
      <c r="AK5" s="350" t="s">
        <v>156</v>
      </c>
      <c r="AL5" s="351"/>
      <c r="AS5" s="19"/>
    </row>
    <row r="6" spans="1:45" x14ac:dyDescent="0.45">
      <c r="A6" s="6" t="s">
        <v>2</v>
      </c>
      <c r="B6" s="7"/>
      <c r="C6" s="7"/>
      <c r="D6" s="8"/>
      <c r="F6" s="360"/>
      <c r="G6" s="184">
        <f>G5/2</f>
        <v>40000</v>
      </c>
      <c r="H6" s="52">
        <v>7615</v>
      </c>
      <c r="I6" s="30"/>
      <c r="J6" s="30"/>
      <c r="K6" s="37">
        <v>7583</v>
      </c>
      <c r="L6" s="37">
        <v>7722</v>
      </c>
      <c r="M6" s="37"/>
      <c r="N6" s="38">
        <v>7744</v>
      </c>
      <c r="O6" s="38">
        <v>7617</v>
      </c>
      <c r="P6" s="38"/>
      <c r="Q6" s="89"/>
      <c r="R6" s="89"/>
      <c r="S6" s="89"/>
      <c r="T6" s="90"/>
      <c r="U6" s="61">
        <f t="shared" ref="U6:U10" si="0">100*((H6-$Q$8)/($Q$10-$Q$8))</f>
        <v>98.326491010375676</v>
      </c>
      <c r="V6" s="33"/>
      <c r="W6" s="33"/>
      <c r="X6" s="39">
        <f t="shared" ref="X6:X10" si="1">100*((K6-$Q$8)/($Q$10-$Q$8))</f>
        <v>98.674987459408072</v>
      </c>
      <c r="Y6" s="39">
        <f t="shared" ref="Y6:Y10" si="2">100*((L6-$Q$8)/($Q$10-$Q$8))</f>
        <v>97.1612060089236</v>
      </c>
      <c r="Z6" s="39"/>
      <c r="AA6" s="40">
        <f t="shared" ref="AA6:AA10" si="3">100*((N6-$Q$8)/($Q$10-$Q$8))</f>
        <v>96.921614700213837</v>
      </c>
      <c r="AB6" s="40">
        <f t="shared" ref="AB6:AB10" si="4">100*((O6-$Q$8)/($Q$10-$Q$8))</f>
        <v>98.304709982311152</v>
      </c>
      <c r="AC6" s="40"/>
      <c r="AD6" s="89"/>
      <c r="AE6" s="89"/>
      <c r="AF6" s="90"/>
      <c r="AJ6" s="25"/>
      <c r="AK6" s="25" t="s">
        <v>144</v>
      </c>
      <c r="AL6" s="19"/>
      <c r="AS6" s="19"/>
    </row>
    <row r="7" spans="1:45" x14ac:dyDescent="0.45">
      <c r="A7" s="6" t="s">
        <v>3</v>
      </c>
      <c r="B7" s="7">
        <v>0.222</v>
      </c>
      <c r="C7" s="7">
        <v>0.22750000000000001</v>
      </c>
      <c r="D7" s="8">
        <v>0.156</v>
      </c>
      <c r="F7" s="360"/>
      <c r="G7" s="184">
        <f>G6/2</f>
        <v>20000</v>
      </c>
      <c r="H7" s="52">
        <v>7638</v>
      </c>
      <c r="I7" s="28">
        <v>7834</v>
      </c>
      <c r="J7" s="28">
        <v>8378</v>
      </c>
      <c r="K7" s="37">
        <v>7612</v>
      </c>
      <c r="L7" s="37">
        <v>7860</v>
      </c>
      <c r="M7" s="37"/>
      <c r="N7" s="38">
        <v>7587</v>
      </c>
      <c r="O7" s="38">
        <v>7632</v>
      </c>
      <c r="P7" s="38">
        <v>7981</v>
      </c>
      <c r="Q7" s="55"/>
      <c r="R7" s="89"/>
      <c r="S7" s="89"/>
      <c r="T7" s="90"/>
      <c r="U7" s="61">
        <f t="shared" si="0"/>
        <v>98.076009187633645</v>
      </c>
      <c r="V7" s="31">
        <f t="shared" ref="V7:V10" si="5">100*((I7-$Q$8)/($Q$10-$Q$8))</f>
        <v>95.941468437310235</v>
      </c>
      <c r="W7" s="31">
        <f>100*((J7-$Q$8)/($Q$10-$Q$8))</f>
        <v>90.01702880375953</v>
      </c>
      <c r="X7" s="39">
        <f t="shared" si="1"/>
        <v>98.359162552472469</v>
      </c>
      <c r="Y7" s="39">
        <f t="shared" si="2"/>
        <v>95.65831507247141</v>
      </c>
      <c r="Z7" s="39"/>
      <c r="AA7" s="40">
        <f t="shared" si="3"/>
        <v>98.631425403279025</v>
      </c>
      <c r="AB7" s="40">
        <f t="shared" si="4"/>
        <v>98.141352271827216</v>
      </c>
      <c r="AC7" s="40">
        <f t="shared" ref="AC7:AC10" si="6">100*((P7-$Q$8)/($Q$10-$Q$8))</f>
        <v>94.340562874567667</v>
      </c>
      <c r="AD7" s="89"/>
      <c r="AE7" s="89"/>
      <c r="AF7" s="90"/>
      <c r="AJ7" s="25"/>
      <c r="AK7" s="198">
        <v>2000</v>
      </c>
      <c r="AL7" s="19">
        <v>0.30399999999999999</v>
      </c>
      <c r="AS7" s="19"/>
    </row>
    <row r="8" spans="1:45" x14ac:dyDescent="0.45">
      <c r="A8" s="6" t="s">
        <v>4</v>
      </c>
      <c r="B8" s="7">
        <v>-0.65359999999999996</v>
      </c>
      <c r="C8" s="7">
        <v>-0.64290000000000003</v>
      </c>
      <c r="D8" s="8">
        <v>-0.80700000000000005</v>
      </c>
      <c r="F8" s="360"/>
      <c r="G8" s="184">
        <f t="shared" ref="G8:G10" si="7">G7/2</f>
        <v>10000</v>
      </c>
      <c r="H8" s="52">
        <v>8263</v>
      </c>
      <c r="I8" s="28">
        <v>7678</v>
      </c>
      <c r="J8" s="28">
        <v>9708</v>
      </c>
      <c r="K8" s="37">
        <v>7603</v>
      </c>
      <c r="L8" s="37">
        <v>7666</v>
      </c>
      <c r="M8" s="37">
        <v>7830</v>
      </c>
      <c r="N8" s="38">
        <v>7892</v>
      </c>
      <c r="O8" s="38">
        <v>7647</v>
      </c>
      <c r="P8" s="38">
        <v>8811</v>
      </c>
      <c r="Q8" s="56">
        <v>16643.636363636364</v>
      </c>
      <c r="R8" s="89"/>
      <c r="S8" s="89"/>
      <c r="T8" s="90"/>
      <c r="U8" s="61">
        <f t="shared" si="0"/>
        <v>91.269437917469702</v>
      </c>
      <c r="V8" s="31">
        <f t="shared" si="5"/>
        <v>97.640388626343153</v>
      </c>
      <c r="W8" s="31">
        <f>100*((J8-$Q$8)/($Q$10-$Q$8))</f>
        <v>75.532645140850647</v>
      </c>
      <c r="X8" s="39">
        <f t="shared" si="1"/>
        <v>98.457177178762819</v>
      </c>
      <c r="Y8" s="39">
        <f t="shared" si="2"/>
        <v>97.771074794730296</v>
      </c>
      <c r="Z8" s="39">
        <f t="shared" ref="Z8:Z10" si="8">100*((M8-$Q$8)/($Q$10-$Q$8))</f>
        <v>95.985030493439282</v>
      </c>
      <c r="AA8" s="40">
        <f t="shared" si="3"/>
        <v>95.309818623439014</v>
      </c>
      <c r="AB8" s="40">
        <f t="shared" si="4"/>
        <v>97.97799456134328</v>
      </c>
      <c r="AC8" s="40">
        <f t="shared" si="6"/>
        <v>85.301436227789935</v>
      </c>
      <c r="AD8" s="89"/>
      <c r="AE8" s="89"/>
      <c r="AF8" s="90"/>
      <c r="AJ8" s="25"/>
      <c r="AK8" s="25">
        <f>AK7/2</f>
        <v>1000</v>
      </c>
      <c r="AL8" s="19">
        <v>0.29000000000000004</v>
      </c>
      <c r="AS8" s="19"/>
    </row>
    <row r="9" spans="1:45" x14ac:dyDescent="0.45">
      <c r="A9" s="6" t="s">
        <v>5</v>
      </c>
      <c r="B9" s="7"/>
      <c r="C9" s="7"/>
      <c r="D9" s="8"/>
      <c r="F9" s="360"/>
      <c r="G9" s="184">
        <f t="shared" si="7"/>
        <v>5000</v>
      </c>
      <c r="H9" s="52">
        <v>9755</v>
      </c>
      <c r="I9" s="28">
        <v>7628</v>
      </c>
      <c r="J9" s="28">
        <v>12514</v>
      </c>
      <c r="K9" s="37">
        <v>8050</v>
      </c>
      <c r="L9" s="37">
        <v>7643</v>
      </c>
      <c r="M9" s="37">
        <v>8450</v>
      </c>
      <c r="N9" s="38">
        <v>8641</v>
      </c>
      <c r="O9" s="38">
        <v>7622</v>
      </c>
      <c r="P9" s="38">
        <v>10579</v>
      </c>
      <c r="Q9" s="57" t="s">
        <v>37</v>
      </c>
      <c r="R9" s="89"/>
      <c r="S9" s="89"/>
      <c r="T9" s="90"/>
      <c r="U9" s="61">
        <f t="shared" si="0"/>
        <v>75.020790981334301</v>
      </c>
      <c r="V9" s="31">
        <f t="shared" si="5"/>
        <v>98.184914327956264</v>
      </c>
      <c r="W9" s="31">
        <f>100*((J9-$Q$8)/($Q$10-$Q$8))</f>
        <v>44.973862766322561</v>
      </c>
      <c r="X9" s="39">
        <f t="shared" si="1"/>
        <v>93.589117406341572</v>
      </c>
      <c r="Y9" s="39">
        <f t="shared" si="2"/>
        <v>98.021556617472328</v>
      </c>
      <c r="Z9" s="39">
        <f t="shared" si="8"/>
        <v>89.232911793436642</v>
      </c>
      <c r="AA9" s="40">
        <f t="shared" si="3"/>
        <v>87.152823613274535</v>
      </c>
      <c r="AB9" s="40">
        <f t="shared" si="4"/>
        <v>98.25025741214985</v>
      </c>
      <c r="AC9" s="40">
        <f t="shared" si="6"/>
        <v>66.047007418750155</v>
      </c>
      <c r="AD9" s="89"/>
      <c r="AE9" s="89"/>
      <c r="AF9" s="90"/>
      <c r="AJ9" s="25"/>
      <c r="AK9" s="25">
        <f t="shared" ref="AK9:AK17" si="9">AK8/2</f>
        <v>500</v>
      </c>
      <c r="AL9" s="19">
        <v>0.20899999999999999</v>
      </c>
      <c r="AS9" s="19"/>
    </row>
    <row r="10" spans="1:45" ht="14.65" thickBot="1" x14ac:dyDescent="0.5">
      <c r="A10" s="6" t="s">
        <v>3</v>
      </c>
      <c r="B10" s="7" t="s">
        <v>66</v>
      </c>
      <c r="C10" s="7" t="s">
        <v>67</v>
      </c>
      <c r="D10" s="8" t="s">
        <v>68</v>
      </c>
      <c r="F10" s="361"/>
      <c r="G10" s="185">
        <f t="shared" si="7"/>
        <v>2500</v>
      </c>
      <c r="H10" s="53">
        <v>12919</v>
      </c>
      <c r="I10" s="41">
        <v>8363</v>
      </c>
      <c r="J10" s="42"/>
      <c r="K10" s="43">
        <v>10966</v>
      </c>
      <c r="L10" s="43">
        <v>9892</v>
      </c>
      <c r="M10" s="43">
        <v>11525</v>
      </c>
      <c r="N10" s="44">
        <v>11540</v>
      </c>
      <c r="O10" s="44">
        <v>8880</v>
      </c>
      <c r="P10" s="44">
        <v>13251</v>
      </c>
      <c r="Q10" s="58">
        <v>7461.333333333333</v>
      </c>
      <c r="R10" s="91"/>
      <c r="S10" s="91"/>
      <c r="T10" s="92"/>
      <c r="U10" s="62">
        <f t="shared" si="0"/>
        <v>40.563204583256322</v>
      </c>
      <c r="V10" s="45">
        <f t="shared" si="5"/>
        <v>90.180386514243466</v>
      </c>
      <c r="W10" s="46"/>
      <c r="X10" s="47">
        <f t="shared" si="1"/>
        <v>61.832378488264638</v>
      </c>
      <c r="Y10" s="47">
        <f t="shared" si="2"/>
        <v>73.528790558914366</v>
      </c>
      <c r="Z10" s="47">
        <f t="shared" si="8"/>
        <v>55.744581144229997</v>
      </c>
      <c r="AA10" s="48">
        <f t="shared" si="3"/>
        <v>55.581223433746061</v>
      </c>
      <c r="AB10" s="48">
        <f t="shared" si="4"/>
        <v>84.54999075956384</v>
      </c>
      <c r="AC10" s="48">
        <f t="shared" si="6"/>
        <v>36.947553924545232</v>
      </c>
      <c r="AD10" s="91"/>
      <c r="AE10" s="91"/>
      <c r="AF10" s="92"/>
      <c r="AJ10" s="25"/>
      <c r="AK10" s="25">
        <f t="shared" si="9"/>
        <v>250</v>
      </c>
      <c r="AL10" s="19">
        <v>0.154</v>
      </c>
      <c r="AS10" s="19"/>
    </row>
    <row r="11" spans="1:45" ht="14.65" thickBot="1" x14ac:dyDescent="0.5">
      <c r="A11" s="6" t="s">
        <v>4</v>
      </c>
      <c r="B11" s="7" t="s">
        <v>69</v>
      </c>
      <c r="C11" s="7" t="s">
        <v>70</v>
      </c>
      <c r="D11" s="8" t="s">
        <v>71</v>
      </c>
      <c r="G11" s="157"/>
      <c r="H11" s="353" t="s">
        <v>42</v>
      </c>
      <c r="I11" s="354"/>
      <c r="J11" s="354"/>
      <c r="K11" s="354"/>
      <c r="L11" s="354"/>
      <c r="M11" s="354"/>
      <c r="N11" s="354"/>
      <c r="O11" s="354"/>
      <c r="P11" s="354"/>
      <c r="Q11" s="354"/>
      <c r="R11" s="354"/>
      <c r="S11" s="354"/>
      <c r="T11" s="355"/>
      <c r="U11" s="353" t="s">
        <v>43</v>
      </c>
      <c r="V11" s="354"/>
      <c r="W11" s="354"/>
      <c r="X11" s="354"/>
      <c r="Y11" s="354"/>
      <c r="Z11" s="354"/>
      <c r="AA11" s="354"/>
      <c r="AB11" s="354"/>
      <c r="AC11" s="354"/>
      <c r="AD11" s="354"/>
      <c r="AE11" s="354"/>
      <c r="AF11" s="355"/>
      <c r="AJ11" s="25"/>
      <c r="AK11" s="25">
        <f t="shared" si="9"/>
        <v>125</v>
      </c>
      <c r="AL11" s="19">
        <v>9.9999999999999992E-2</v>
      </c>
      <c r="AS11" s="19"/>
    </row>
    <row r="12" spans="1:45" x14ac:dyDescent="0.45">
      <c r="A12" s="6" t="s">
        <v>6</v>
      </c>
      <c r="B12" s="7"/>
      <c r="C12" s="7"/>
      <c r="D12" s="8"/>
      <c r="F12" s="359" t="s">
        <v>52</v>
      </c>
      <c r="G12" s="182" t="s">
        <v>101</v>
      </c>
      <c r="H12" s="71" t="s">
        <v>48</v>
      </c>
      <c r="I12" s="72" t="s">
        <v>49</v>
      </c>
      <c r="J12" s="72" t="s">
        <v>50</v>
      </c>
      <c r="K12" s="72" t="s">
        <v>51</v>
      </c>
      <c r="L12" s="68" t="s">
        <v>48</v>
      </c>
      <c r="M12" s="68" t="s">
        <v>49</v>
      </c>
      <c r="N12" s="68" t="s">
        <v>50</v>
      </c>
      <c r="O12" s="68" t="s">
        <v>51</v>
      </c>
      <c r="P12" s="69" t="s">
        <v>48</v>
      </c>
      <c r="Q12" s="69" t="s">
        <v>49</v>
      </c>
      <c r="R12" s="69" t="s">
        <v>50</v>
      </c>
      <c r="S12" s="69" t="s">
        <v>51</v>
      </c>
      <c r="T12" s="88"/>
      <c r="U12" s="73" t="s">
        <v>48</v>
      </c>
      <c r="V12" s="74" t="s">
        <v>49</v>
      </c>
      <c r="W12" s="74" t="s">
        <v>50</v>
      </c>
      <c r="X12" s="74" t="s">
        <v>51</v>
      </c>
      <c r="Y12" s="68" t="s">
        <v>48</v>
      </c>
      <c r="Z12" s="68" t="s">
        <v>49</v>
      </c>
      <c r="AA12" s="68" t="s">
        <v>50</v>
      </c>
      <c r="AB12" s="68" t="s">
        <v>51</v>
      </c>
      <c r="AC12" s="69" t="s">
        <v>48</v>
      </c>
      <c r="AD12" s="69" t="s">
        <v>49</v>
      </c>
      <c r="AE12" s="69" t="s">
        <v>50</v>
      </c>
      <c r="AF12" s="70" t="s">
        <v>51</v>
      </c>
      <c r="AJ12" s="25"/>
      <c r="AK12" s="25">
        <f t="shared" si="9"/>
        <v>62.5</v>
      </c>
      <c r="AL12" s="19">
        <v>7.1000000000000008E-2</v>
      </c>
      <c r="AS12" s="19"/>
    </row>
    <row r="13" spans="1:45" x14ac:dyDescent="0.45">
      <c r="A13" s="6" t="s">
        <v>7</v>
      </c>
      <c r="B13" s="7">
        <v>56</v>
      </c>
      <c r="C13" s="7">
        <v>62</v>
      </c>
      <c r="D13" s="8">
        <v>54</v>
      </c>
      <c r="F13" s="360"/>
      <c r="G13" s="184">
        <v>20000</v>
      </c>
      <c r="H13" s="52">
        <v>8141</v>
      </c>
      <c r="I13" s="28"/>
      <c r="J13" s="28"/>
      <c r="K13" s="28"/>
      <c r="L13" s="37">
        <v>8416</v>
      </c>
      <c r="M13" s="37"/>
      <c r="N13" s="37"/>
      <c r="O13" s="37"/>
      <c r="P13" s="38">
        <v>8434</v>
      </c>
      <c r="Q13" s="38"/>
      <c r="R13" s="38"/>
      <c r="S13" s="38"/>
      <c r="T13" s="90" t="s">
        <v>53</v>
      </c>
      <c r="U13" s="61">
        <f t="shared" ref="U13:U18" si="10">100*((H13-$T$14)/($T$15-$T$14))</f>
        <v>99.311157814518666</v>
      </c>
      <c r="V13" s="31"/>
      <c r="W13" s="31"/>
      <c r="X13" s="103"/>
      <c r="Y13" s="76">
        <f t="shared" ref="Y13:Y18" si="11">100*((L13-$T$14)/($T$15-$T$14))</f>
        <v>97.34643939439043</v>
      </c>
      <c r="Z13" s="76"/>
      <c r="AA13" s="76"/>
      <c r="AB13" s="109"/>
      <c r="AC13" s="77">
        <f t="shared" ref="AC13:AC18" si="12">100*((P13-$T$14)/($T$15-$T$14))</f>
        <v>97.217839643254749</v>
      </c>
      <c r="AD13" s="78"/>
      <c r="AE13" s="78"/>
      <c r="AF13" s="111"/>
      <c r="AJ13" s="25"/>
      <c r="AK13" s="25">
        <f t="shared" si="9"/>
        <v>31.25</v>
      </c>
      <c r="AL13" s="19">
        <v>5.0999999999999997E-2</v>
      </c>
      <c r="AS13" s="19"/>
    </row>
    <row r="14" spans="1:45" ht="14.25" customHeight="1" x14ac:dyDescent="0.45">
      <c r="A14" s="6" t="s">
        <v>8</v>
      </c>
      <c r="B14" s="7">
        <v>0.84530000000000005</v>
      </c>
      <c r="C14" s="7">
        <v>0.80700000000000005</v>
      </c>
      <c r="D14" s="8">
        <v>0.81669999999999998</v>
      </c>
      <c r="F14" s="360"/>
      <c r="G14" s="184">
        <f>G13/2</f>
        <v>10000</v>
      </c>
      <c r="H14" s="52">
        <v>8478</v>
      </c>
      <c r="I14" s="28">
        <v>9909</v>
      </c>
      <c r="J14" s="28">
        <v>9176</v>
      </c>
      <c r="K14" s="28">
        <v>17028</v>
      </c>
      <c r="L14" s="37">
        <v>9238</v>
      </c>
      <c r="M14" s="37">
        <v>10927</v>
      </c>
      <c r="N14" s="37">
        <v>8673</v>
      </c>
      <c r="O14" s="37">
        <v>13997</v>
      </c>
      <c r="P14" s="38">
        <v>9437</v>
      </c>
      <c r="Q14" s="38">
        <v>10270</v>
      </c>
      <c r="R14" s="38">
        <v>8439</v>
      </c>
      <c r="S14" s="38">
        <v>16639</v>
      </c>
      <c r="T14" s="102">
        <v>22041.5</v>
      </c>
      <c r="U14" s="61">
        <f t="shared" si="10"/>
        <v>96.903484696034241</v>
      </c>
      <c r="V14" s="31">
        <f t="shared" ref="V14:X17" si="13">100*((I14-$T$17)/($T$18-$T$17))</f>
        <v>87.450428266125186</v>
      </c>
      <c r="W14" s="31">
        <f t="shared" si="13"/>
        <v>92.384323272211205</v>
      </c>
      <c r="X14" s="103">
        <f t="shared" si="13"/>
        <v>39.531739932801202</v>
      </c>
      <c r="Y14" s="76">
        <f t="shared" si="11"/>
        <v>91.473717425861651</v>
      </c>
      <c r="Z14" s="76">
        <f t="shared" ref="Z14:Z17" si="14">100*((M14-$T$17)/($T$18-$T$17))</f>
        <v>80.598170263129845</v>
      </c>
      <c r="AA14" s="76">
        <f t="shared" ref="AA14:AA17" si="15">100*((N14-$T$17)/($T$18-$T$17))</f>
        <v>95.770065684300263</v>
      </c>
      <c r="AB14" s="109">
        <f t="shared" ref="AB14:AB17" si="16">100*((O14-$T$17)/($T$18-$T$17))</f>
        <v>59.933698682387515</v>
      </c>
      <c r="AC14" s="77">
        <f t="shared" si="12"/>
        <v>90.051975732750662</v>
      </c>
      <c r="AD14" s="78">
        <f t="shared" ref="AD14:AD17" si="17">100*((Q14-$T$17)/($T$18-$T$17))</f>
        <v>85.020501803373392</v>
      </c>
      <c r="AE14" s="78">
        <f t="shared" ref="AE14:AE17" si="18">100*((R14-$T$17)/($T$18-$T$17))</f>
        <v>97.345142671236331</v>
      </c>
      <c r="AF14" s="111">
        <f>100*((S14-$T$14)/($T$15-$T$14))</f>
        <v>38.597786417246652</v>
      </c>
      <c r="AG14" s="34"/>
      <c r="AJ14" s="25"/>
      <c r="AK14" s="25">
        <f t="shared" si="9"/>
        <v>15.625</v>
      </c>
      <c r="AL14" s="19">
        <v>4.2999999999999997E-2</v>
      </c>
      <c r="AS14" s="19"/>
    </row>
    <row r="15" spans="1:45" ht="14.25" customHeight="1" x14ac:dyDescent="0.45">
      <c r="A15" s="6" t="s">
        <v>9</v>
      </c>
      <c r="B15" s="7">
        <v>10661</v>
      </c>
      <c r="C15" s="7">
        <v>13202</v>
      </c>
      <c r="D15" s="8">
        <v>8591</v>
      </c>
      <c r="F15" s="360"/>
      <c r="G15" s="184">
        <f t="shared" ref="G15:G18" si="19">G14/2</f>
        <v>5000</v>
      </c>
      <c r="H15" s="52">
        <v>9282</v>
      </c>
      <c r="I15" s="28">
        <v>14760</v>
      </c>
      <c r="J15" s="28">
        <v>12044</v>
      </c>
      <c r="K15" s="28">
        <v>18230</v>
      </c>
      <c r="L15" s="37">
        <v>11669</v>
      </c>
      <c r="M15" s="37">
        <v>14009</v>
      </c>
      <c r="N15" s="37">
        <v>11283</v>
      </c>
      <c r="O15" s="37">
        <v>17038</v>
      </c>
      <c r="P15" s="38">
        <v>12235</v>
      </c>
      <c r="Q15" s="38">
        <v>12729</v>
      </c>
      <c r="R15" s="38">
        <v>11039</v>
      </c>
      <c r="S15" s="38">
        <v>18153</v>
      </c>
      <c r="T15" s="75">
        <v>8044.583333333333</v>
      </c>
      <c r="U15" s="61">
        <f t="shared" si="10"/>
        <v>91.159362478641128</v>
      </c>
      <c r="V15" s="31">
        <f t="shared" si="13"/>
        <v>54.797870729258399</v>
      </c>
      <c r="W15" s="31">
        <f t="shared" si="13"/>
        <v>73.07953353489232</v>
      </c>
      <c r="X15" s="103">
        <f t="shared" si="13"/>
        <v>31.440959854608273</v>
      </c>
      <c r="Y15" s="76">
        <f t="shared" si="11"/>
        <v>74.10560659192798</v>
      </c>
      <c r="Z15" s="76">
        <f t="shared" si="14"/>
        <v>59.85292550357029</v>
      </c>
      <c r="AA15" s="76">
        <f t="shared" si="15"/>
        <v>78.201899291551896</v>
      </c>
      <c r="AB15" s="109">
        <f t="shared" si="16"/>
        <v>39.46442895045351</v>
      </c>
      <c r="AC15" s="77">
        <f t="shared" si="12"/>
        <v>70.061858861773118</v>
      </c>
      <c r="AD15" s="78">
        <f t="shared" si="17"/>
        <v>68.468731244075215</v>
      </c>
      <c r="AE15" s="78">
        <f t="shared" si="18"/>
        <v>79.844287260835657</v>
      </c>
      <c r="AF15" s="111">
        <f>100*((S15-$T$14)/($T$15-$T$14))</f>
        <v>27.781118460613346</v>
      </c>
      <c r="AJ15" s="25"/>
      <c r="AK15" s="25">
        <f t="shared" si="9"/>
        <v>7.8125</v>
      </c>
      <c r="AL15" s="19">
        <v>3.4000000000000002E-2</v>
      </c>
      <c r="AS15" s="19"/>
    </row>
    <row r="16" spans="1:45" x14ac:dyDescent="0.45">
      <c r="A16" s="6" t="s">
        <v>10</v>
      </c>
      <c r="B16" s="7">
        <v>13.8</v>
      </c>
      <c r="C16" s="7">
        <v>14.59</v>
      </c>
      <c r="D16" s="8">
        <v>12.61</v>
      </c>
      <c r="F16" s="360"/>
      <c r="G16" s="184">
        <f t="shared" si="19"/>
        <v>2500</v>
      </c>
      <c r="H16" s="52">
        <v>15581</v>
      </c>
      <c r="I16" s="28">
        <v>18514</v>
      </c>
      <c r="J16" s="28">
        <v>18141</v>
      </c>
      <c r="K16" s="28">
        <v>19429</v>
      </c>
      <c r="L16" s="37">
        <v>17246</v>
      </c>
      <c r="M16" s="37">
        <v>18067</v>
      </c>
      <c r="N16" s="37">
        <v>17066</v>
      </c>
      <c r="O16" s="37">
        <v>19358</v>
      </c>
      <c r="P16" s="38">
        <v>16195</v>
      </c>
      <c r="Q16" s="38">
        <v>17876</v>
      </c>
      <c r="R16" s="38">
        <v>17229</v>
      </c>
      <c r="S16" s="38">
        <v>19364</v>
      </c>
      <c r="T16" s="90" t="s">
        <v>54</v>
      </c>
      <c r="U16" s="61">
        <f t="shared" si="10"/>
        <v>46.156594011776399</v>
      </c>
      <c r="V16" s="31">
        <f t="shared" si="13"/>
        <v>29.529327955933741</v>
      </c>
      <c r="W16" s="31">
        <f t="shared" si="13"/>
        <v>32.040027597502764</v>
      </c>
      <c r="X16" s="103">
        <f t="shared" si="13"/>
        <v>23.370373071119658</v>
      </c>
      <c r="Y16" s="76">
        <f t="shared" si="11"/>
        <v>34.261117031727224</v>
      </c>
      <c r="Z16" s="76">
        <f t="shared" si="14"/>
        <v>32.538128866875702</v>
      </c>
      <c r="AA16" s="76">
        <f t="shared" si="15"/>
        <v>39.275958199879959</v>
      </c>
      <c r="AB16" s="109">
        <f t="shared" si="16"/>
        <v>23.848281045788294</v>
      </c>
      <c r="AC16" s="77">
        <f t="shared" si="12"/>
        <v>41.769913611926434</v>
      </c>
      <c r="AD16" s="78">
        <f t="shared" si="17"/>
        <v>33.823768629716675</v>
      </c>
      <c r="AE16" s="78">
        <f t="shared" si="18"/>
        <v>38.17878918761253</v>
      </c>
      <c r="AF16" s="111">
        <f>100*((S16-$T$14)/($T$15-$T$14))</f>
        <v>19.129212981430431</v>
      </c>
      <c r="AJ16" s="25"/>
      <c r="AK16" s="25">
        <f t="shared" si="9"/>
        <v>3.90625</v>
      </c>
      <c r="AL16" s="19">
        <v>3.0999999999999993E-2</v>
      </c>
      <c r="AS16" s="19"/>
    </row>
    <row r="17" spans="1:45" x14ac:dyDescent="0.45">
      <c r="A17" s="6" t="s">
        <v>11</v>
      </c>
      <c r="B17" s="7"/>
      <c r="C17" s="7"/>
      <c r="D17" s="8"/>
      <c r="F17" s="360"/>
      <c r="G17" s="184">
        <f t="shared" si="19"/>
        <v>1250</v>
      </c>
      <c r="H17" s="52">
        <v>18360</v>
      </c>
      <c r="I17" s="28">
        <v>19168</v>
      </c>
      <c r="J17" s="28">
        <v>20101</v>
      </c>
      <c r="K17" s="28">
        <v>19616</v>
      </c>
      <c r="L17" s="37">
        <v>19490</v>
      </c>
      <c r="M17" s="37">
        <v>19451</v>
      </c>
      <c r="N17" s="37">
        <v>18844</v>
      </c>
      <c r="O17" s="37">
        <v>21016</v>
      </c>
      <c r="P17" s="38">
        <v>19206</v>
      </c>
      <c r="Q17" s="38">
        <v>18270</v>
      </c>
      <c r="R17" s="38">
        <v>19419</v>
      </c>
      <c r="S17" s="38">
        <v>18294</v>
      </c>
      <c r="T17" s="60">
        <v>22901</v>
      </c>
      <c r="U17" s="61">
        <f t="shared" si="10"/>
        <v>26.302221322553176</v>
      </c>
      <c r="V17" s="31">
        <f t="shared" si="13"/>
        <v>25.1271897103945</v>
      </c>
      <c r="W17" s="31">
        <f t="shared" si="13"/>
        <v>18.847075057354566</v>
      </c>
      <c r="X17" s="103">
        <f t="shared" si="13"/>
        <v>22.111657701217766</v>
      </c>
      <c r="Y17" s="76">
        <f t="shared" si="11"/>
        <v>18.229014723480766</v>
      </c>
      <c r="Z17" s="76">
        <f t="shared" si="14"/>
        <v>23.222288909954731</v>
      </c>
      <c r="AA17" s="76">
        <f t="shared" si="15"/>
        <v>27.308065538459807</v>
      </c>
      <c r="AB17" s="109">
        <f t="shared" si="16"/>
        <v>12.688120172540485</v>
      </c>
      <c r="AC17" s="77">
        <f t="shared" si="12"/>
        <v>20.258033019176843</v>
      </c>
      <c r="AD17" s="78">
        <f t="shared" si="17"/>
        <v>31.171715925217498</v>
      </c>
      <c r="AE17" s="78">
        <f t="shared" si="18"/>
        <v>23.437684053467358</v>
      </c>
      <c r="AF17" s="111">
        <f>100*((S17-$T$14)/($T$15-$T$14))</f>
        <v>26.773753743383956</v>
      </c>
      <c r="AJ17" s="25"/>
      <c r="AK17" s="25">
        <f t="shared" si="9"/>
        <v>1.953125</v>
      </c>
      <c r="AL17" s="19">
        <v>3.1E-2</v>
      </c>
      <c r="AS17" s="19"/>
    </row>
    <row r="18" spans="1:45" ht="14.65" thickBot="1" x14ac:dyDescent="0.5">
      <c r="A18" s="6" t="s">
        <v>3</v>
      </c>
      <c r="B18" s="7" t="s">
        <v>12</v>
      </c>
      <c r="C18" s="7" t="s">
        <v>12</v>
      </c>
      <c r="D18" s="8" t="s">
        <v>12</v>
      </c>
      <c r="F18" s="361"/>
      <c r="G18" s="185">
        <f t="shared" si="19"/>
        <v>625</v>
      </c>
      <c r="H18" s="53">
        <v>18529</v>
      </c>
      <c r="I18" s="41"/>
      <c r="J18" s="41"/>
      <c r="K18" s="41"/>
      <c r="L18" s="43">
        <v>18658</v>
      </c>
      <c r="M18" s="43"/>
      <c r="N18" s="43"/>
      <c r="O18" s="43"/>
      <c r="P18" s="44">
        <v>19483</v>
      </c>
      <c r="Q18" s="44"/>
      <c r="R18" s="44"/>
      <c r="S18" s="44"/>
      <c r="T18" s="59">
        <v>8044.583333333333</v>
      </c>
      <c r="U18" s="62">
        <f t="shared" si="10"/>
        <v>25.094812548001645</v>
      </c>
      <c r="V18" s="45"/>
      <c r="W18" s="45"/>
      <c r="X18" s="104"/>
      <c r="Y18" s="79">
        <f t="shared" si="11"/>
        <v>24.173180998196028</v>
      </c>
      <c r="Z18" s="79"/>
      <c r="AA18" s="79"/>
      <c r="AB18" s="110"/>
      <c r="AC18" s="80">
        <f t="shared" si="12"/>
        <v>18.279025737811303</v>
      </c>
      <c r="AD18" s="81"/>
      <c r="AE18" s="81"/>
      <c r="AF18" s="112"/>
      <c r="AJ18" s="25"/>
      <c r="AK18" s="27">
        <v>0</v>
      </c>
      <c r="AL18" s="22">
        <v>3.8000000000000006E-2</v>
      </c>
      <c r="AS18" s="19"/>
    </row>
    <row r="19" spans="1:45" ht="14.65" thickBot="1" x14ac:dyDescent="0.5">
      <c r="A19" s="6"/>
      <c r="B19" s="7"/>
      <c r="C19" s="7"/>
      <c r="D19" s="8"/>
      <c r="G19" s="23"/>
      <c r="H19" s="353" t="s">
        <v>42</v>
      </c>
      <c r="I19" s="354"/>
      <c r="J19" s="354"/>
      <c r="K19" s="354"/>
      <c r="L19" s="354"/>
      <c r="M19" s="354"/>
      <c r="N19" s="354"/>
      <c r="O19" s="354"/>
      <c r="P19" s="354"/>
      <c r="Q19" s="354"/>
      <c r="R19" s="354"/>
      <c r="S19" s="354"/>
      <c r="T19" s="355"/>
      <c r="U19" s="353" t="s">
        <v>43</v>
      </c>
      <c r="V19" s="354"/>
      <c r="W19" s="354"/>
      <c r="X19" s="354"/>
      <c r="Y19" s="354"/>
      <c r="Z19" s="354"/>
      <c r="AA19" s="354"/>
      <c r="AB19" s="354"/>
      <c r="AC19" s="354"/>
      <c r="AD19" s="354"/>
      <c r="AE19" s="354"/>
      <c r="AF19" s="355"/>
      <c r="AJ19" s="25"/>
      <c r="AS19" s="19"/>
    </row>
    <row r="20" spans="1:45" x14ac:dyDescent="0.45">
      <c r="A20" s="6" t="s">
        <v>13</v>
      </c>
      <c r="B20" s="7"/>
      <c r="C20" s="7"/>
      <c r="D20" s="8"/>
      <c r="F20" s="356" t="s">
        <v>58</v>
      </c>
      <c r="G20" s="182" t="s">
        <v>101</v>
      </c>
      <c r="H20" s="94" t="s">
        <v>55</v>
      </c>
      <c r="I20" s="94" t="s">
        <v>57</v>
      </c>
      <c r="J20" s="85" t="s">
        <v>55</v>
      </c>
      <c r="K20" s="85" t="s">
        <v>57</v>
      </c>
      <c r="L20" s="86" t="s">
        <v>55</v>
      </c>
      <c r="M20" s="86" t="s">
        <v>57</v>
      </c>
      <c r="N20" s="82"/>
      <c r="O20" s="82"/>
      <c r="P20" s="82"/>
      <c r="Q20" s="82"/>
      <c r="R20" s="82"/>
      <c r="S20" s="82"/>
      <c r="T20" s="95"/>
      <c r="U20" s="94" t="s">
        <v>55</v>
      </c>
      <c r="V20" s="94" t="s">
        <v>57</v>
      </c>
      <c r="W20" s="85" t="s">
        <v>55</v>
      </c>
      <c r="X20" s="85" t="s">
        <v>57</v>
      </c>
      <c r="Y20" s="86" t="s">
        <v>55</v>
      </c>
      <c r="Z20" s="86" t="s">
        <v>57</v>
      </c>
      <c r="AA20" s="82"/>
      <c r="AB20" s="82"/>
      <c r="AC20" s="82"/>
      <c r="AD20" s="82"/>
      <c r="AE20" s="82"/>
      <c r="AF20" s="95"/>
      <c r="AJ20" s="25"/>
      <c r="AS20" s="19"/>
    </row>
    <row r="21" spans="1:45" x14ac:dyDescent="0.45">
      <c r="A21" s="6" t="s">
        <v>14</v>
      </c>
      <c r="B21" s="7">
        <v>130</v>
      </c>
      <c r="C21" s="7">
        <v>130</v>
      </c>
      <c r="D21" s="8">
        <v>130</v>
      </c>
      <c r="F21" s="357"/>
      <c r="G21" s="184">
        <v>20000</v>
      </c>
      <c r="H21" s="28">
        <v>8015</v>
      </c>
      <c r="I21" s="28"/>
      <c r="J21" s="37">
        <v>7877</v>
      </c>
      <c r="K21" s="37"/>
      <c r="L21" s="38">
        <v>7857</v>
      </c>
      <c r="M21" s="38"/>
      <c r="N21" s="89"/>
      <c r="O21" s="89"/>
      <c r="P21" s="89"/>
      <c r="Q21" s="89"/>
      <c r="R21" s="89"/>
      <c r="S21" s="89"/>
      <c r="T21" s="90"/>
      <c r="U21" s="31">
        <f>100*((H21-$N$23)/($N$24-$N$23))</f>
        <v>97.038881504786573</v>
      </c>
      <c r="V21" s="31"/>
      <c r="W21" s="39">
        <f>100*((J21-$N$23)/($N$24-$N$23))</f>
        <v>99.360667597624371</v>
      </c>
      <c r="X21" s="39"/>
      <c r="Y21" s="40">
        <f>100*((L21-$N$23)/($N$24-$N$23))</f>
        <v>99.697158335716807</v>
      </c>
      <c r="Z21" s="40"/>
      <c r="AA21" s="89"/>
      <c r="AB21" s="89"/>
      <c r="AC21" s="89"/>
      <c r="AD21" s="89"/>
      <c r="AE21" s="89"/>
      <c r="AF21" s="90"/>
      <c r="AJ21" s="25"/>
      <c r="AS21" s="19"/>
    </row>
    <row r="22" spans="1:45" ht="14.65" thickBot="1" x14ac:dyDescent="0.5">
      <c r="A22" s="20" t="s">
        <v>15</v>
      </c>
      <c r="B22" s="21">
        <v>57</v>
      </c>
      <c r="C22" s="21">
        <v>63</v>
      </c>
      <c r="D22" s="100">
        <v>55</v>
      </c>
      <c r="F22" s="357"/>
      <c r="G22" s="184">
        <f>G21/2</f>
        <v>10000</v>
      </c>
      <c r="H22" s="28">
        <v>8582</v>
      </c>
      <c r="I22" s="28"/>
      <c r="J22" s="37">
        <v>9210</v>
      </c>
      <c r="K22" s="37"/>
      <c r="L22" s="38">
        <v>7889</v>
      </c>
      <c r="M22" s="38"/>
      <c r="N22" s="89" t="s">
        <v>53</v>
      </c>
      <c r="O22" s="89"/>
      <c r="P22" s="89"/>
      <c r="Q22" s="89"/>
      <c r="R22" s="89"/>
      <c r="S22" s="89"/>
      <c r="T22" s="90"/>
      <c r="U22" s="31">
        <f t="shared" ref="U22:Y28" si="20">100*((H22-$N$23)/($N$24-$N$23))</f>
        <v>87.499369079866071</v>
      </c>
      <c r="V22" s="103"/>
      <c r="W22" s="39">
        <f t="shared" si="20"/>
        <v>76.933559903763651</v>
      </c>
      <c r="X22" s="105"/>
      <c r="Y22" s="40">
        <f t="shared" si="20"/>
        <v>99.158773154768923</v>
      </c>
      <c r="Z22" s="107"/>
      <c r="AA22" s="89"/>
      <c r="AB22" s="89"/>
      <c r="AC22" s="89"/>
      <c r="AD22" s="89"/>
      <c r="AE22" s="89"/>
      <c r="AF22" s="90"/>
      <c r="AJ22" s="25"/>
      <c r="AM22" t="s">
        <v>141</v>
      </c>
      <c r="AN22" t="s">
        <v>142</v>
      </c>
      <c r="AS22" s="19"/>
    </row>
    <row r="23" spans="1:45" ht="14.65" thickBot="1" x14ac:dyDescent="0.5">
      <c r="A23" s="9"/>
      <c r="B23" s="10" t="s">
        <v>16</v>
      </c>
      <c r="C23" s="10"/>
      <c r="D23" s="11"/>
      <c r="F23" s="357"/>
      <c r="G23" s="184">
        <f t="shared" ref="G23:G28" si="21">G22/2</f>
        <v>5000</v>
      </c>
      <c r="H23" s="28">
        <v>9820</v>
      </c>
      <c r="I23" s="28">
        <v>14201</v>
      </c>
      <c r="J23" s="37">
        <v>9518</v>
      </c>
      <c r="K23" s="37">
        <v>13772</v>
      </c>
      <c r="L23" s="38">
        <v>8277</v>
      </c>
      <c r="M23" s="38">
        <v>12688</v>
      </c>
      <c r="N23" s="56">
        <v>13782.7</v>
      </c>
      <c r="O23" s="89"/>
      <c r="P23" s="89"/>
      <c r="Q23" s="89"/>
      <c r="R23" s="89"/>
      <c r="S23" s="89"/>
      <c r="T23" s="90"/>
      <c r="U23" s="31">
        <f t="shared" si="20"/>
        <v>66.67059239194441</v>
      </c>
      <c r="V23" s="103">
        <f t="shared" ref="V23:Z28" si="22">100*((I23-$N$26)/($N$27-$N$26))</f>
        <v>17.242505388282932</v>
      </c>
      <c r="W23" s="39">
        <f t="shared" si="20"/>
        <v>71.751602537140172</v>
      </c>
      <c r="X23" s="105">
        <f t="shared" si="22"/>
        <v>22.846319639474888</v>
      </c>
      <c r="Y23" s="40">
        <f t="shared" si="20"/>
        <v>92.630852835775698</v>
      </c>
      <c r="Z23" s="107">
        <f t="shared" si="22"/>
        <v>37.006074064398149</v>
      </c>
      <c r="AA23" s="89"/>
      <c r="AB23" s="89"/>
      <c r="AC23" s="89"/>
      <c r="AD23" s="89"/>
      <c r="AE23" s="89"/>
      <c r="AF23" s="90"/>
      <c r="AJ23" s="25"/>
      <c r="AL23" s="189" t="s">
        <v>143</v>
      </c>
      <c r="AM23" s="190">
        <v>6.5000000000000002E-2</v>
      </c>
      <c r="AN23" s="18">
        <f>3*((AM23-0.0351)/0.0005)</f>
        <v>179.4</v>
      </c>
      <c r="AP23" s="200" t="s">
        <v>19</v>
      </c>
      <c r="AQ23" s="201">
        <v>0.21</v>
      </c>
      <c r="AR23" s="7" t="s">
        <v>157</v>
      </c>
      <c r="AS23" s="19"/>
    </row>
    <row r="24" spans="1:45" ht="14.65" thickBot="1" x14ac:dyDescent="0.5">
      <c r="A24" s="4"/>
      <c r="B24" s="49">
        <v>0.21</v>
      </c>
      <c r="C24" s="50" t="s">
        <v>44</v>
      </c>
      <c r="D24" s="51" t="s">
        <v>45</v>
      </c>
      <c r="F24" s="357"/>
      <c r="G24" s="184">
        <f t="shared" si="21"/>
        <v>2500</v>
      </c>
      <c r="H24" s="28">
        <v>10925</v>
      </c>
      <c r="I24" s="28">
        <v>14383</v>
      </c>
      <c r="J24" s="37">
        <v>12415</v>
      </c>
      <c r="K24" s="37">
        <v>13987</v>
      </c>
      <c r="L24" s="38">
        <v>10099</v>
      </c>
      <c r="M24" s="38">
        <v>13260</v>
      </c>
      <c r="N24" s="93">
        <v>7839</v>
      </c>
      <c r="O24" s="89"/>
      <c r="P24" s="89"/>
      <c r="Q24" s="89"/>
      <c r="R24" s="89"/>
      <c r="S24" s="89"/>
      <c r="T24" s="90"/>
      <c r="U24" s="31">
        <f t="shared" si="20"/>
        <v>48.079479112337438</v>
      </c>
      <c r="V24" s="103">
        <f t="shared" si="22"/>
        <v>14.865129645353015</v>
      </c>
      <c r="W24" s="39">
        <f t="shared" si="20"/>
        <v>23.01091912445111</v>
      </c>
      <c r="X24" s="105">
        <f t="shared" si="22"/>
        <v>20.037881261837896</v>
      </c>
      <c r="Y24" s="40">
        <f t="shared" si="20"/>
        <v>61.976546595554957</v>
      </c>
      <c r="Z24" s="107">
        <f t="shared" si="22"/>
        <v>29.534321729475536</v>
      </c>
      <c r="AA24" s="89"/>
      <c r="AB24" s="89"/>
      <c r="AC24" s="89"/>
      <c r="AD24" s="89"/>
      <c r="AE24" s="89"/>
      <c r="AF24" s="90"/>
      <c r="AJ24" s="25"/>
      <c r="AL24" s="191" t="s">
        <v>145</v>
      </c>
      <c r="AM24" s="202">
        <v>4.1999999999999996E-2</v>
      </c>
      <c r="AN24" s="19">
        <f t="shared" ref="AN24:AN34" si="23">3*((AM24-0.0351)/0.0005)</f>
        <v>41.399999999999977</v>
      </c>
      <c r="AP24" s="23" t="s">
        <v>20</v>
      </c>
      <c r="AQ24" s="7">
        <v>0.82399999999999995</v>
      </c>
      <c r="AR24" s="7">
        <v>0.95609999999999995</v>
      </c>
      <c r="AS24" s="19"/>
    </row>
    <row r="25" spans="1:45" x14ac:dyDescent="0.45">
      <c r="A25" s="6" t="s">
        <v>62</v>
      </c>
      <c r="B25" s="168">
        <v>0.21579999999999999</v>
      </c>
      <c r="C25" s="168">
        <v>9.6670000000000006E-2</v>
      </c>
      <c r="D25" s="169">
        <v>0.13070000000000001</v>
      </c>
      <c r="F25" s="357"/>
      <c r="G25" s="184">
        <f t="shared" si="21"/>
        <v>1250</v>
      </c>
      <c r="H25" s="28">
        <v>12737</v>
      </c>
      <c r="I25" s="28">
        <v>14929</v>
      </c>
      <c r="J25" s="37">
        <v>12859</v>
      </c>
      <c r="K25" s="37">
        <v>14378</v>
      </c>
      <c r="L25" s="38">
        <v>10902</v>
      </c>
      <c r="M25" s="38">
        <v>13918</v>
      </c>
      <c r="N25" s="89" t="s">
        <v>54</v>
      </c>
      <c r="O25" s="89"/>
      <c r="P25" s="89"/>
      <c r="Q25" s="89"/>
      <c r="R25" s="89"/>
      <c r="S25" s="89"/>
      <c r="T25" s="90"/>
      <c r="U25" s="31">
        <f t="shared" si="20"/>
        <v>17.593418241162922</v>
      </c>
      <c r="V25" s="103">
        <f t="shared" si="22"/>
        <v>7.7330024165632549</v>
      </c>
      <c r="W25" s="39">
        <f t="shared" si="20"/>
        <v>15.540824738799074</v>
      </c>
      <c r="X25" s="105">
        <f t="shared" si="22"/>
        <v>14.930442165763177</v>
      </c>
      <c r="Y25" s="40">
        <f t="shared" si="20"/>
        <v>48.46644346114374</v>
      </c>
      <c r="Z25" s="107">
        <f t="shared" si="22"/>
        <v>20.939194043498137</v>
      </c>
      <c r="AA25" s="89"/>
      <c r="AB25" s="89"/>
      <c r="AC25" s="89"/>
      <c r="AD25" s="89"/>
      <c r="AE25" s="89"/>
      <c r="AF25" s="90"/>
      <c r="AJ25" s="25"/>
      <c r="AL25" s="191" t="s">
        <v>146</v>
      </c>
      <c r="AM25" s="202">
        <v>6.6000000000000003E-2</v>
      </c>
      <c r="AN25" s="19">
        <f t="shared" si="23"/>
        <v>185.4</v>
      </c>
      <c r="AP25" s="23" t="s">
        <v>21</v>
      </c>
      <c r="AQ25" s="7">
        <v>9.5600000000000004E-2</v>
      </c>
      <c r="AR25" s="7">
        <v>0.7893</v>
      </c>
      <c r="AS25" s="19"/>
    </row>
    <row r="26" spans="1:45" x14ac:dyDescent="0.45">
      <c r="A26" s="6"/>
      <c r="B26" s="168">
        <v>2.3949999999999999E-2</v>
      </c>
      <c r="C26" s="168">
        <v>6.234E-2</v>
      </c>
      <c r="D26" s="169">
        <v>3.5270000000000003E-2</v>
      </c>
      <c r="F26" s="357"/>
      <c r="G26" s="184">
        <f t="shared" si="21"/>
        <v>625</v>
      </c>
      <c r="H26" s="28">
        <v>14821</v>
      </c>
      <c r="I26" s="28">
        <v>15273</v>
      </c>
      <c r="J26" s="37">
        <v>13924</v>
      </c>
      <c r="K26" s="37">
        <v>15064</v>
      </c>
      <c r="L26" s="38">
        <v>12173</v>
      </c>
      <c r="M26" s="38">
        <v>14389</v>
      </c>
      <c r="N26" s="55">
        <v>15521</v>
      </c>
      <c r="O26" s="89"/>
      <c r="P26" s="89"/>
      <c r="Q26" s="89"/>
      <c r="R26" s="89"/>
      <c r="S26" s="89"/>
      <c r="T26" s="90"/>
      <c r="U26" s="31">
        <f t="shared" si="20"/>
        <v>-17.468916668068697</v>
      </c>
      <c r="V26" s="103">
        <f t="shared" si="22"/>
        <v>3.2395010123440664</v>
      </c>
      <c r="W26" s="39">
        <f t="shared" si="20"/>
        <v>-2.3773070646230337</v>
      </c>
      <c r="X26" s="105">
        <f t="shared" si="22"/>
        <v>5.9695643654888642</v>
      </c>
      <c r="Y26" s="40">
        <f t="shared" si="20"/>
        <v>27.082457055369559</v>
      </c>
      <c r="Z26" s="107">
        <f t="shared" si="22"/>
        <v>14.786754620860821</v>
      </c>
      <c r="AA26" s="89"/>
      <c r="AB26" s="89"/>
      <c r="AC26" s="89"/>
      <c r="AD26" s="89"/>
      <c r="AE26" s="89"/>
      <c r="AF26" s="90"/>
      <c r="AJ26" s="25"/>
      <c r="AL26" s="191" t="s">
        <v>147</v>
      </c>
      <c r="AM26" s="202">
        <v>6.1999999999999993E-2</v>
      </c>
      <c r="AN26" s="19">
        <f t="shared" si="23"/>
        <v>161.39999999999995</v>
      </c>
      <c r="AP26" s="23" t="s">
        <v>22</v>
      </c>
      <c r="AQ26" s="7" t="s">
        <v>27</v>
      </c>
      <c r="AR26" s="7" t="s">
        <v>27</v>
      </c>
      <c r="AS26" s="19"/>
    </row>
    <row r="27" spans="1:45" x14ac:dyDescent="0.45">
      <c r="A27" s="6"/>
      <c r="B27" s="168">
        <v>0.4264</v>
      </c>
      <c r="C27" s="168">
        <v>0.12839999999999999</v>
      </c>
      <c r="D27" s="169">
        <v>0.28260000000000002</v>
      </c>
      <c r="F27" s="357"/>
      <c r="G27" s="184">
        <f t="shared" si="21"/>
        <v>312.5</v>
      </c>
      <c r="H27" s="28">
        <v>14967</v>
      </c>
      <c r="I27" s="28">
        <v>15135</v>
      </c>
      <c r="J27" s="37">
        <v>12711</v>
      </c>
      <c r="K27" s="37">
        <v>14972</v>
      </c>
      <c r="L27" s="38">
        <v>11779</v>
      </c>
      <c r="M27" s="38">
        <v>14759</v>
      </c>
      <c r="N27" s="93">
        <v>7865.5</v>
      </c>
      <c r="O27" s="89"/>
      <c r="P27" s="89"/>
      <c r="Q27" s="89"/>
      <c r="R27" s="89"/>
      <c r="S27" s="89"/>
      <c r="T27" s="90"/>
      <c r="U27" s="31">
        <f t="shared" si="20"/>
        <v>-19.925299056143466</v>
      </c>
      <c r="V27" s="103">
        <f t="shared" si="22"/>
        <v>5.0421265756645548</v>
      </c>
      <c r="W27" s="39">
        <f t="shared" si="20"/>
        <v>18.030856200683086</v>
      </c>
      <c r="X27" s="105">
        <f t="shared" si="22"/>
        <v>7.1713147410358573</v>
      </c>
      <c r="Y27" s="40">
        <f t="shared" si="20"/>
        <v>33.711324595790508</v>
      </c>
      <c r="Z27" s="107">
        <f t="shared" si="22"/>
        <v>9.9536281105087845</v>
      </c>
      <c r="AA27" s="89"/>
      <c r="AB27" s="89"/>
      <c r="AC27" s="89"/>
      <c r="AD27" s="89"/>
      <c r="AE27" s="89"/>
      <c r="AF27" s="90"/>
      <c r="AJ27" s="25"/>
      <c r="AL27" s="191" t="s">
        <v>148</v>
      </c>
      <c r="AM27" s="202">
        <v>6.7000000000000004E-2</v>
      </c>
      <c r="AN27" s="19">
        <f t="shared" si="23"/>
        <v>191.40000000000003</v>
      </c>
      <c r="AP27" s="23" t="s">
        <v>24</v>
      </c>
      <c r="AQ27" s="7" t="s">
        <v>75</v>
      </c>
      <c r="AR27" s="7" t="s">
        <v>75</v>
      </c>
      <c r="AS27" s="19"/>
    </row>
    <row r="28" spans="1:45" ht="14.65" thickBot="1" x14ac:dyDescent="0.5">
      <c r="A28" s="6" t="s">
        <v>63</v>
      </c>
      <c r="B28" s="168">
        <v>0.1875</v>
      </c>
      <c r="C28" s="168">
        <v>0.27360000000000001</v>
      </c>
      <c r="D28" s="169">
        <v>0.27110000000000001</v>
      </c>
      <c r="F28" s="358"/>
      <c r="G28" s="185">
        <f t="shared" si="21"/>
        <v>156.25</v>
      </c>
      <c r="H28" s="41">
        <v>13504</v>
      </c>
      <c r="I28" s="41">
        <v>15576</v>
      </c>
      <c r="J28" s="43">
        <v>12441</v>
      </c>
      <c r="K28" s="43">
        <v>14992</v>
      </c>
      <c r="L28" s="44">
        <v>11641</v>
      </c>
      <c r="M28" s="44">
        <v>14268</v>
      </c>
      <c r="N28" s="26"/>
      <c r="O28" s="91"/>
      <c r="P28" s="91"/>
      <c r="Q28" s="91"/>
      <c r="R28" s="91"/>
      <c r="S28" s="91"/>
      <c r="T28" s="92"/>
      <c r="U28" s="45">
        <f t="shared" si="20"/>
        <v>4.6889984353180791</v>
      </c>
      <c r="V28" s="104">
        <f t="shared" si="22"/>
        <v>-0.71843772451178889</v>
      </c>
      <c r="W28" s="47">
        <f t="shared" si="20"/>
        <v>22.573481164930946</v>
      </c>
      <c r="X28" s="106">
        <f t="shared" si="22"/>
        <v>6.9100646593952053</v>
      </c>
      <c r="Y28" s="48">
        <f t="shared" si="20"/>
        <v>36.033110688628305</v>
      </c>
      <c r="Z28" s="108">
        <f t="shared" si="22"/>
        <v>16.367317614786757</v>
      </c>
      <c r="AA28" s="91"/>
      <c r="AB28" s="91"/>
      <c r="AC28" s="91"/>
      <c r="AD28" s="91"/>
      <c r="AE28" s="91"/>
      <c r="AF28" s="92"/>
      <c r="AJ28" s="25"/>
      <c r="AL28" s="191" t="s">
        <v>149</v>
      </c>
      <c r="AM28" s="192">
        <v>5.3999999999999999E-2</v>
      </c>
      <c r="AN28" s="22">
        <f t="shared" si="23"/>
        <v>113.39999999999999</v>
      </c>
      <c r="AS28" s="19"/>
    </row>
    <row r="29" spans="1:45" ht="14.65" thickBot="1" x14ac:dyDescent="0.5">
      <c r="A29" s="6"/>
      <c r="B29" s="168">
        <v>0.37759999999999999</v>
      </c>
      <c r="C29" s="168">
        <v>0.37319999999999998</v>
      </c>
      <c r="D29" s="169">
        <v>0.29530000000000001</v>
      </c>
      <c r="G29" s="23"/>
      <c r="H29" s="353" t="s">
        <v>42</v>
      </c>
      <c r="I29" s="354"/>
      <c r="J29" s="354"/>
      <c r="K29" s="354"/>
      <c r="L29" s="354"/>
      <c r="M29" s="354"/>
      <c r="N29" s="354"/>
      <c r="O29" s="354"/>
      <c r="P29" s="354"/>
      <c r="Q29" s="354"/>
      <c r="R29" s="354"/>
      <c r="S29" s="354"/>
      <c r="T29" s="355"/>
      <c r="U29" s="353" t="s">
        <v>43</v>
      </c>
      <c r="V29" s="354"/>
      <c r="W29" s="354"/>
      <c r="X29" s="354"/>
      <c r="Y29" s="354"/>
      <c r="Z29" s="354"/>
      <c r="AA29" s="354"/>
      <c r="AB29" s="354"/>
      <c r="AC29" s="354"/>
      <c r="AD29" s="354"/>
      <c r="AE29" s="354"/>
      <c r="AF29" s="355"/>
      <c r="AJ29" s="25"/>
      <c r="AL29" s="193" t="s">
        <v>150</v>
      </c>
      <c r="AM29" s="194">
        <v>0.10699999999999998</v>
      </c>
      <c r="AN29" s="18">
        <f t="shared" si="23"/>
        <v>431.4</v>
      </c>
      <c r="AP29" s="200" t="s">
        <v>158</v>
      </c>
      <c r="AQ29" s="7"/>
      <c r="AS29" s="19"/>
    </row>
    <row r="30" spans="1:45" x14ac:dyDescent="0.45">
      <c r="A30" s="6"/>
      <c r="B30" s="168">
        <v>0.30399999999999999</v>
      </c>
      <c r="C30" s="168">
        <v>0.23780000000000001</v>
      </c>
      <c r="D30" s="169">
        <v>0.24379999999999999</v>
      </c>
      <c r="F30" s="356" t="s">
        <v>78</v>
      </c>
      <c r="G30" s="182" t="s">
        <v>101</v>
      </c>
      <c r="H30" s="63" t="s">
        <v>59</v>
      </c>
      <c r="I30" s="63" t="s">
        <v>60</v>
      </c>
      <c r="J30" s="63" t="s">
        <v>61</v>
      </c>
      <c r="K30" s="35" t="s">
        <v>59</v>
      </c>
      <c r="L30" s="35" t="s">
        <v>60</v>
      </c>
      <c r="M30" s="35" t="s">
        <v>61</v>
      </c>
      <c r="N30" s="36" t="s">
        <v>59</v>
      </c>
      <c r="O30" s="36" t="s">
        <v>60</v>
      </c>
      <c r="P30" s="36" t="s">
        <v>61</v>
      </c>
      <c r="Q30" s="82"/>
      <c r="R30" s="82"/>
      <c r="S30" s="82"/>
      <c r="T30" s="95"/>
      <c r="U30" s="63" t="s">
        <v>59</v>
      </c>
      <c r="V30" s="63" t="s">
        <v>60</v>
      </c>
      <c r="W30" s="63" t="s">
        <v>61</v>
      </c>
      <c r="X30" s="35" t="s">
        <v>59</v>
      </c>
      <c r="Y30" s="35" t="s">
        <v>60</v>
      </c>
      <c r="Z30" s="35" t="s">
        <v>61</v>
      </c>
      <c r="AA30" s="36" t="s">
        <v>59</v>
      </c>
      <c r="AB30" s="36" t="s">
        <v>60</v>
      </c>
      <c r="AC30" s="36" t="s">
        <v>61</v>
      </c>
      <c r="AD30" s="82"/>
      <c r="AE30" s="82"/>
      <c r="AF30" s="95"/>
      <c r="AJ30" s="25"/>
      <c r="AL30" s="195" t="s">
        <v>151</v>
      </c>
      <c r="AM30" s="203">
        <v>9.2000000000000012E-2</v>
      </c>
      <c r="AN30" s="19">
        <f t="shared" si="23"/>
        <v>341.40000000000009</v>
      </c>
      <c r="AP30" s="23" t="s">
        <v>21</v>
      </c>
      <c r="AQ30" s="7">
        <v>1.9E-3</v>
      </c>
      <c r="AS30" s="19"/>
    </row>
    <row r="31" spans="1:45" x14ac:dyDescent="0.45">
      <c r="A31" s="6"/>
      <c r="B31" s="170">
        <v>1.113</v>
      </c>
      <c r="C31" s="170">
        <v>0.74380000000000002</v>
      </c>
      <c r="D31" s="171">
        <v>1.2290000000000001</v>
      </c>
      <c r="F31" s="357"/>
      <c r="G31" s="184">
        <v>20000</v>
      </c>
      <c r="H31" s="64"/>
      <c r="I31" s="64">
        <v>8097</v>
      </c>
      <c r="J31" s="64">
        <v>7860</v>
      </c>
      <c r="K31" s="37"/>
      <c r="L31" s="37">
        <v>8333</v>
      </c>
      <c r="M31" s="37">
        <v>7789</v>
      </c>
      <c r="N31" s="38"/>
      <c r="O31" s="38"/>
      <c r="P31" s="38"/>
      <c r="Q31" s="89"/>
      <c r="R31" s="89"/>
      <c r="S31" s="89"/>
      <c r="T31" s="90"/>
      <c r="U31" s="31"/>
      <c r="V31" s="31">
        <f>100*((I31-$Q$37)/($Q$38-$Q$37))</f>
        <v>94.840494942296843</v>
      </c>
      <c r="W31" s="31">
        <f>100*((J31-$Q$37)/($Q$38-$Q$37))</f>
        <v>97.033863011670192</v>
      </c>
      <c r="X31" s="76"/>
      <c r="Y31" s="76">
        <f>100*((L31-$Q$37)/($Q$38-$Q$37))</f>
        <v>92.656381590515764</v>
      </c>
      <c r="Z31" s="76">
        <f>100*((M31-$Q$37)/($Q$38-$Q$37))</f>
        <v>97.69094796072298</v>
      </c>
      <c r="AA31" s="77"/>
      <c r="AB31" s="77"/>
      <c r="AC31" s="77"/>
      <c r="AD31" s="89"/>
      <c r="AE31" s="89"/>
      <c r="AF31" s="90"/>
      <c r="AJ31" s="25"/>
      <c r="AL31" s="195" t="s">
        <v>152</v>
      </c>
      <c r="AM31" s="203">
        <v>0.13799999999999998</v>
      </c>
      <c r="AN31" s="19">
        <f t="shared" si="23"/>
        <v>617.4</v>
      </c>
      <c r="AP31" s="23" t="s">
        <v>24</v>
      </c>
      <c r="AQ31" s="7" t="s">
        <v>159</v>
      </c>
      <c r="AS31" s="19"/>
    </row>
    <row r="32" spans="1:45" x14ac:dyDescent="0.45">
      <c r="A32" s="6" t="s">
        <v>56</v>
      </c>
      <c r="B32" s="172">
        <v>0.35489999999999999</v>
      </c>
      <c r="C32" s="172">
        <v>0.37530000000000002</v>
      </c>
      <c r="D32" s="173">
        <v>9.894E-2</v>
      </c>
      <c r="F32" s="357"/>
      <c r="G32" s="184">
        <f>G31/2</f>
        <v>10000</v>
      </c>
      <c r="H32" s="64"/>
      <c r="I32" s="64">
        <v>8321</v>
      </c>
      <c r="J32" s="64">
        <v>8129</v>
      </c>
      <c r="K32" s="37"/>
      <c r="L32" s="37">
        <v>8570</v>
      </c>
      <c r="M32" s="37">
        <v>8854</v>
      </c>
      <c r="N32" s="38"/>
      <c r="O32" s="38">
        <v>8396</v>
      </c>
      <c r="P32" s="38">
        <v>7798</v>
      </c>
      <c r="Q32" s="89"/>
      <c r="R32" s="89"/>
      <c r="S32" s="89"/>
      <c r="T32" s="90"/>
      <c r="U32" s="31"/>
      <c r="V32" s="31">
        <f t="shared" ref="V32:W38" si="24">100*((I32-$Q$37)/($Q$38-$Q$37))</f>
        <v>92.767438201623278</v>
      </c>
      <c r="W32" s="31">
        <f t="shared" si="24"/>
        <v>94.544343979343466</v>
      </c>
      <c r="X32" s="76"/>
      <c r="Y32" s="76">
        <f t="shared" ref="Y32:Y38" si="25">100*((L32-$Q$37)/($Q$38-$Q$37))</f>
        <v>90.4630135211424</v>
      </c>
      <c r="Z32" s="76">
        <f t="shared" ref="Z32:Z38" si="26">100*((M32-$Q$37)/($Q$38-$Q$37))</f>
        <v>87.834673724931278</v>
      </c>
      <c r="AA32" s="77"/>
      <c r="AB32" s="77">
        <f t="shared" ref="AB32:AB38" si="27">100*((O32-$Q$37)/($Q$38-$Q$37))</f>
        <v>92.073334382201324</v>
      </c>
      <c r="AC32" s="77">
        <f t="shared" ref="AC32:AC37" si="28">100*((P32-$Q$37)/($Q$38-$Q$37))</f>
        <v>97.607655502392348</v>
      </c>
      <c r="AD32" s="89"/>
      <c r="AE32" s="89"/>
      <c r="AF32" s="90"/>
      <c r="AJ32" s="25"/>
      <c r="AL32" s="195" t="s">
        <v>153</v>
      </c>
      <c r="AM32" s="203">
        <v>0.11700000000000001</v>
      </c>
      <c r="AN32" s="19">
        <f t="shared" si="23"/>
        <v>491.40000000000003</v>
      </c>
      <c r="AP32" s="23" t="s">
        <v>26</v>
      </c>
      <c r="AQ32" s="7" t="s">
        <v>27</v>
      </c>
      <c r="AS32" s="19"/>
    </row>
    <row r="33" spans="1:45" x14ac:dyDescent="0.45">
      <c r="A33" s="6"/>
      <c r="B33" s="170">
        <v>1.9590000000000001</v>
      </c>
      <c r="C33" s="170">
        <v>1.246</v>
      </c>
      <c r="D33" s="171">
        <v>0.62549999999999994</v>
      </c>
      <c r="F33" s="357"/>
      <c r="G33" s="184">
        <f t="shared" ref="G33:G38" si="29">G32/2</f>
        <v>5000</v>
      </c>
      <c r="H33" s="64">
        <v>11681</v>
      </c>
      <c r="I33" s="64">
        <v>9701</v>
      </c>
      <c r="J33" s="64">
        <v>9385</v>
      </c>
      <c r="K33" s="37">
        <v>11649</v>
      </c>
      <c r="L33" s="37">
        <v>9649</v>
      </c>
      <c r="M33" s="37">
        <v>10586</v>
      </c>
      <c r="N33" s="38">
        <v>10155</v>
      </c>
      <c r="O33" s="38">
        <v>9144</v>
      </c>
      <c r="P33" s="38">
        <v>8552</v>
      </c>
      <c r="Q33" s="89" t="s">
        <v>53</v>
      </c>
      <c r="R33" s="89"/>
      <c r="S33" s="89"/>
      <c r="T33" s="90"/>
      <c r="U33" s="31">
        <f t="shared" ref="U33:U38" si="30">100*((H33-$Q$34)/($Q$35-$Q$34))</f>
        <v>55.073416611878145</v>
      </c>
      <c r="V33" s="31">
        <f t="shared" si="24"/>
        <v>79.995927924259391</v>
      </c>
      <c r="W33" s="31">
        <f t="shared" si="24"/>
        <v>82.920418683423875</v>
      </c>
      <c r="X33" s="76">
        <f t="shared" ref="X33:X38" si="31">100*((K33-$Q$34)/($Q$35-$Q$34))</f>
        <v>55.424063116370817</v>
      </c>
      <c r="Y33" s="76">
        <f t="shared" si="25"/>
        <v>80.477173239058601</v>
      </c>
      <c r="Z33" s="76">
        <f t="shared" si="26"/>
        <v>71.805502855080377</v>
      </c>
      <c r="AA33" s="77">
        <f t="shared" ref="AA33:AA38" si="32">100*((N33-$Q$34)/($Q$35-$Q$34))</f>
        <v>71.794871794871796</v>
      </c>
      <c r="AB33" s="77">
        <f t="shared" si="27"/>
        <v>85.150805623166406</v>
      </c>
      <c r="AC33" s="77">
        <f t="shared" si="28"/>
        <v>90.629598437803665</v>
      </c>
      <c r="AD33" s="89"/>
      <c r="AE33" s="89"/>
      <c r="AF33" s="90"/>
      <c r="AJ33" s="25"/>
      <c r="AL33" s="195" t="s">
        <v>154</v>
      </c>
      <c r="AM33" s="203">
        <v>0.122</v>
      </c>
      <c r="AN33" s="19">
        <f t="shared" si="23"/>
        <v>521.40000000000009</v>
      </c>
      <c r="AP33" s="23" t="s">
        <v>28</v>
      </c>
      <c r="AQ33" s="7" t="s">
        <v>29</v>
      </c>
      <c r="AS33" s="19"/>
    </row>
    <row r="34" spans="1:45" ht="14.65" thickBot="1" x14ac:dyDescent="0.5">
      <c r="A34" s="6" t="s">
        <v>64</v>
      </c>
      <c r="B34" s="168">
        <v>0.2959</v>
      </c>
      <c r="C34" s="168">
        <v>0.2427</v>
      </c>
      <c r="D34" s="169">
        <v>0.1951</v>
      </c>
      <c r="F34" s="357"/>
      <c r="G34" s="184">
        <f t="shared" si="29"/>
        <v>2500</v>
      </c>
      <c r="H34" s="64">
        <v>12464</v>
      </c>
      <c r="I34" s="64">
        <v>11752</v>
      </c>
      <c r="J34" s="64">
        <v>11683</v>
      </c>
      <c r="K34" s="37">
        <v>12428</v>
      </c>
      <c r="L34" s="37">
        <v>11211</v>
      </c>
      <c r="M34" s="37">
        <v>12389</v>
      </c>
      <c r="N34" s="38">
        <v>11296</v>
      </c>
      <c r="O34" s="38">
        <v>10874</v>
      </c>
      <c r="P34" s="38">
        <v>10515</v>
      </c>
      <c r="Q34" s="55">
        <v>16707</v>
      </c>
      <c r="R34" s="89"/>
      <c r="S34" s="89"/>
      <c r="T34" s="90"/>
      <c r="U34" s="31">
        <f t="shared" si="30"/>
        <v>46.493534955073414</v>
      </c>
      <c r="V34" s="31">
        <f t="shared" si="24"/>
        <v>61.014502142467123</v>
      </c>
      <c r="W34" s="31">
        <f t="shared" si="24"/>
        <v>61.653077656335306</v>
      </c>
      <c r="X34" s="76">
        <f t="shared" si="31"/>
        <v>46.888012272627655</v>
      </c>
      <c r="Y34" s="76">
        <f t="shared" si="25"/>
        <v>66.021304359897456</v>
      </c>
      <c r="Z34" s="76">
        <f t="shared" si="26"/>
        <v>55.119247036176688</v>
      </c>
      <c r="AA34" s="77">
        <f t="shared" si="32"/>
        <v>59.292132369055452</v>
      </c>
      <c r="AB34" s="77">
        <f t="shared" si="27"/>
        <v>69.140144188500088</v>
      </c>
      <c r="AC34" s="77">
        <f t="shared" si="28"/>
        <v>72.46258780413315</v>
      </c>
      <c r="AD34" s="89"/>
      <c r="AE34" s="89"/>
      <c r="AF34" s="90"/>
      <c r="AJ34" s="25"/>
      <c r="AL34" s="196" t="s">
        <v>155</v>
      </c>
      <c r="AM34" s="197">
        <v>0.16999999999999998</v>
      </c>
      <c r="AN34" s="22">
        <f t="shared" si="23"/>
        <v>809.39999999999986</v>
      </c>
      <c r="AP34" s="23" t="s">
        <v>73</v>
      </c>
      <c r="AQ34" s="7" t="s">
        <v>160</v>
      </c>
      <c r="AS34" s="19"/>
    </row>
    <row r="35" spans="1:45" x14ac:dyDescent="0.45">
      <c r="A35" s="6"/>
      <c r="B35" s="168">
        <v>0.14610000000000001</v>
      </c>
      <c r="C35" s="168">
        <v>0.11890000000000001</v>
      </c>
      <c r="D35" s="169">
        <v>9.4089999999999993E-2</v>
      </c>
      <c r="F35" s="357"/>
      <c r="G35" s="184">
        <f t="shared" si="29"/>
        <v>1250</v>
      </c>
      <c r="H35" s="64">
        <v>13628</v>
      </c>
      <c r="I35" s="64">
        <v>13671</v>
      </c>
      <c r="J35" s="64">
        <v>13842</v>
      </c>
      <c r="K35" s="37">
        <v>12899</v>
      </c>
      <c r="L35" s="37">
        <v>12959</v>
      </c>
      <c r="M35" s="37">
        <v>13889</v>
      </c>
      <c r="N35" s="38">
        <v>13493</v>
      </c>
      <c r="O35" s="38">
        <v>12592</v>
      </c>
      <c r="P35" s="38">
        <v>12586</v>
      </c>
      <c r="Q35" s="93">
        <v>7581</v>
      </c>
      <c r="R35" s="89"/>
      <c r="S35" s="89"/>
      <c r="T35" s="90"/>
      <c r="U35" s="31">
        <f t="shared" si="30"/>
        <v>33.738768354152967</v>
      </c>
      <c r="V35" s="31">
        <f t="shared" si="24"/>
        <v>43.254699082857485</v>
      </c>
      <c r="W35" s="31">
        <f t="shared" si="24"/>
        <v>41.672142374575436</v>
      </c>
      <c r="X35" s="76">
        <f t="shared" si="31"/>
        <v>41.726934034626339</v>
      </c>
      <c r="Y35" s="76">
        <f t="shared" si="25"/>
        <v>49.844058008569867</v>
      </c>
      <c r="Z35" s="76">
        <f t="shared" si="26"/>
        <v>41.237170647737678</v>
      </c>
      <c r="AA35" s="77">
        <f t="shared" si="32"/>
        <v>35.218058294981368</v>
      </c>
      <c r="AB35" s="77">
        <f t="shared" si="27"/>
        <v>53.240539364941277</v>
      </c>
      <c r="AC35" s="77">
        <f t="shared" si="28"/>
        <v>53.296067670495027</v>
      </c>
      <c r="AD35" s="89"/>
      <c r="AE35" s="89"/>
      <c r="AF35" s="90"/>
      <c r="AJ35" s="25"/>
      <c r="AP35" s="23" t="s">
        <v>30</v>
      </c>
      <c r="AQ35" s="7">
        <v>6</v>
      </c>
      <c r="AS35" s="19"/>
    </row>
    <row r="36" spans="1:45" ht="14.65" thickBot="1" x14ac:dyDescent="0.5">
      <c r="A36" s="6"/>
      <c r="B36" s="168">
        <v>0.14630000000000001</v>
      </c>
      <c r="C36" s="168">
        <v>0.1623</v>
      </c>
      <c r="D36" s="169">
        <v>9.672E-2</v>
      </c>
      <c r="F36" s="357"/>
      <c r="G36" s="184">
        <f t="shared" si="29"/>
        <v>625</v>
      </c>
      <c r="H36" s="64">
        <v>14402</v>
      </c>
      <c r="I36" s="64">
        <v>15032</v>
      </c>
      <c r="J36" s="64">
        <v>15492</v>
      </c>
      <c r="K36" s="37">
        <v>14095</v>
      </c>
      <c r="L36" s="37">
        <v>14681</v>
      </c>
      <c r="M36" s="37">
        <v>14838</v>
      </c>
      <c r="N36" s="38">
        <v>15231</v>
      </c>
      <c r="O36" s="38">
        <v>14011</v>
      </c>
      <c r="P36" s="38">
        <v>14288</v>
      </c>
      <c r="Q36" s="89" t="s">
        <v>54</v>
      </c>
      <c r="R36" s="89"/>
      <c r="S36" s="89"/>
      <c r="T36" s="90"/>
      <c r="U36" s="31">
        <f t="shared" si="30"/>
        <v>25.257506026736799</v>
      </c>
      <c r="V36" s="31">
        <f t="shared" si="24"/>
        <v>30.659028439747154</v>
      </c>
      <c r="W36" s="31">
        <f t="shared" si="24"/>
        <v>26.401858347292528</v>
      </c>
      <c r="X36" s="76">
        <f t="shared" si="31"/>
        <v>28.621520929213233</v>
      </c>
      <c r="Y36" s="76">
        <f t="shared" si="25"/>
        <v>33.907434314641883</v>
      </c>
      <c r="Z36" s="76">
        <f t="shared" si="26"/>
        <v>32.454443652651939</v>
      </c>
      <c r="AA36" s="77">
        <f t="shared" si="32"/>
        <v>16.173570019723865</v>
      </c>
      <c r="AB36" s="77">
        <f t="shared" si="27"/>
        <v>40.108095101477979</v>
      </c>
      <c r="AC36" s="77">
        <f t="shared" si="28"/>
        <v>37.544538328412905</v>
      </c>
      <c r="AD36" s="89"/>
      <c r="AE36" s="89"/>
      <c r="AF36" s="90"/>
      <c r="AJ36" s="27"/>
      <c r="AK36" s="26"/>
      <c r="AL36" s="26"/>
      <c r="AM36" s="26"/>
      <c r="AN36" s="26"/>
      <c r="AO36" s="26"/>
      <c r="AP36" s="26"/>
      <c r="AQ36" s="26"/>
      <c r="AR36" s="26"/>
      <c r="AS36" s="22"/>
    </row>
    <row r="37" spans="1:45" ht="14.65" thickBot="1" x14ac:dyDescent="0.5">
      <c r="A37" s="101"/>
      <c r="B37" s="362" t="s">
        <v>65</v>
      </c>
      <c r="C37" s="362"/>
      <c r="D37" s="363"/>
      <c r="F37" s="357"/>
      <c r="G37" s="184">
        <f t="shared" si="29"/>
        <v>312.5</v>
      </c>
      <c r="H37" s="64">
        <v>16377</v>
      </c>
      <c r="I37" s="64">
        <v>16705</v>
      </c>
      <c r="J37" s="64">
        <v>16466</v>
      </c>
      <c r="K37" s="37">
        <v>15587</v>
      </c>
      <c r="L37" s="37">
        <v>16010</v>
      </c>
      <c r="M37" s="37">
        <v>16272</v>
      </c>
      <c r="N37" s="38">
        <v>14677</v>
      </c>
      <c r="O37" s="38">
        <v>15190</v>
      </c>
      <c r="P37" s="38">
        <v>15911</v>
      </c>
      <c r="Q37" s="56">
        <v>18344.8</v>
      </c>
      <c r="R37" s="89"/>
      <c r="S37" s="89"/>
      <c r="T37" s="90"/>
      <c r="U37" s="31">
        <f t="shared" si="30"/>
        <v>3.6160420775805391</v>
      </c>
      <c r="V37" s="31">
        <f t="shared" si="24"/>
        <v>15.175885907841517</v>
      </c>
      <c r="W37" s="31">
        <f t="shared" si="24"/>
        <v>17.387763412399465</v>
      </c>
      <c r="X37" s="76">
        <f t="shared" si="31"/>
        <v>12.272627657243042</v>
      </c>
      <c r="Y37" s="76">
        <f t="shared" si="25"/>
        <v>21.607914634484924</v>
      </c>
      <c r="Z37" s="76">
        <f t="shared" si="26"/>
        <v>19.183178625304244</v>
      </c>
      <c r="AA37" s="77">
        <f t="shared" si="32"/>
        <v>22.244137628753013</v>
      </c>
      <c r="AB37" s="77">
        <f t="shared" si="27"/>
        <v>29.196783060164915</v>
      </c>
      <c r="AC37" s="77">
        <f t="shared" si="28"/>
        <v>22.524131676121897</v>
      </c>
      <c r="AD37" s="89"/>
      <c r="AE37" s="89"/>
      <c r="AF37" s="90"/>
    </row>
    <row r="38" spans="1:45" ht="14.65" thickBot="1" x14ac:dyDescent="0.5">
      <c r="A38" s="12" t="s">
        <v>18</v>
      </c>
      <c r="B38" s="13"/>
      <c r="C38" s="13"/>
      <c r="D38" s="14"/>
      <c r="F38" s="358"/>
      <c r="G38" s="185">
        <f t="shared" si="29"/>
        <v>156.25</v>
      </c>
      <c r="H38" s="65">
        <v>15907</v>
      </c>
      <c r="I38" s="65">
        <v>17012</v>
      </c>
      <c r="J38" s="65">
        <v>17090</v>
      </c>
      <c r="K38" s="43">
        <v>15464</v>
      </c>
      <c r="L38" s="43">
        <v>16279</v>
      </c>
      <c r="M38" s="43">
        <v>16538</v>
      </c>
      <c r="N38" s="44">
        <v>15159</v>
      </c>
      <c r="O38" s="44">
        <v>16272</v>
      </c>
      <c r="P38" s="44"/>
      <c r="Q38" s="58">
        <v>7539.5</v>
      </c>
      <c r="R38" s="91"/>
      <c r="S38" s="91"/>
      <c r="T38" s="92"/>
      <c r="U38" s="45">
        <f t="shared" si="30"/>
        <v>8.7661626123164584</v>
      </c>
      <c r="V38" s="45">
        <f t="shared" si="24"/>
        <v>12.334687607007666</v>
      </c>
      <c r="W38" s="45">
        <f t="shared" si="24"/>
        <v>11.612819634808838</v>
      </c>
      <c r="X38" s="79">
        <f t="shared" si="31"/>
        <v>13.620425158886698</v>
      </c>
      <c r="Y38" s="79">
        <f t="shared" si="25"/>
        <v>19.118395602158195</v>
      </c>
      <c r="Z38" s="79">
        <f t="shared" si="26"/>
        <v>16.721423745754393</v>
      </c>
      <c r="AA38" s="80">
        <f t="shared" si="32"/>
        <v>16.962524654832347</v>
      </c>
      <c r="AB38" s="80">
        <f t="shared" si="27"/>
        <v>19.183178625304244</v>
      </c>
      <c r="AC38" s="80"/>
      <c r="AD38" s="91"/>
      <c r="AE38" s="91"/>
      <c r="AF38" s="92"/>
    </row>
    <row r="39" spans="1:45" x14ac:dyDescent="0.45">
      <c r="A39" s="6" t="s">
        <v>19</v>
      </c>
      <c r="B39" s="7"/>
      <c r="C39" s="7"/>
      <c r="D39" s="8"/>
    </row>
    <row r="40" spans="1:45" x14ac:dyDescent="0.45">
      <c r="A40" s="6" t="s">
        <v>20</v>
      </c>
      <c r="B40" s="7">
        <v>0.8589</v>
      </c>
      <c r="C40" s="7">
        <v>0.84470000000000001</v>
      </c>
      <c r="D40" s="8">
        <v>0.83479999999999999</v>
      </c>
    </row>
    <row r="41" spans="1:45" x14ac:dyDescent="0.45">
      <c r="A41" s="6" t="s">
        <v>21</v>
      </c>
      <c r="B41" s="7">
        <v>7.4099999999999999E-2</v>
      </c>
      <c r="C41" s="7">
        <v>6.5100000000000005E-2</v>
      </c>
      <c r="D41" s="8">
        <v>5.0599999999999999E-2</v>
      </c>
    </row>
    <row r="42" spans="1:45" x14ac:dyDescent="0.45">
      <c r="A42" s="6" t="s">
        <v>22</v>
      </c>
      <c r="B42" s="7" t="s">
        <v>27</v>
      </c>
      <c r="C42" s="7" t="s">
        <v>27</v>
      </c>
      <c r="D42" s="8" t="s">
        <v>27</v>
      </c>
      <c r="U42" s="7"/>
      <c r="V42" s="7"/>
    </row>
    <row r="43" spans="1:45" ht="14.65" thickBot="1" x14ac:dyDescent="0.5">
      <c r="A43" s="20" t="s">
        <v>24</v>
      </c>
      <c r="B43" s="21" t="s">
        <v>75</v>
      </c>
      <c r="C43" s="21" t="s">
        <v>75</v>
      </c>
      <c r="D43" s="100" t="s">
        <v>75</v>
      </c>
      <c r="F43">
        <f>B25*10000</f>
        <v>2158</v>
      </c>
      <c r="G43">
        <f>C25*10000</f>
        <v>966.7</v>
      </c>
      <c r="U43" s="7"/>
      <c r="V43" s="7"/>
    </row>
    <row r="44" spans="1:45" ht="14.65" thickBot="1" x14ac:dyDescent="0.5">
      <c r="A44" s="15" t="s">
        <v>25</v>
      </c>
      <c r="B44" s="10"/>
      <c r="C44" s="10"/>
      <c r="D44" s="11"/>
      <c r="F44">
        <f t="shared" ref="F44:G44" si="33">B26*10000</f>
        <v>239.5</v>
      </c>
      <c r="G44">
        <f t="shared" si="33"/>
        <v>623.4</v>
      </c>
      <c r="U44" s="7"/>
      <c r="V44" s="7"/>
    </row>
    <row r="45" spans="1:45" x14ac:dyDescent="0.45">
      <c r="A45" s="6" t="s">
        <v>77</v>
      </c>
      <c r="B45" s="7"/>
      <c r="C45" s="17"/>
      <c r="D45" s="18"/>
      <c r="F45">
        <f t="shared" ref="F45:G45" si="34">B27*10000</f>
        <v>4264</v>
      </c>
      <c r="G45">
        <f t="shared" si="34"/>
        <v>1283.9999999999998</v>
      </c>
      <c r="U45" s="7"/>
      <c r="V45" s="7"/>
    </row>
    <row r="46" spans="1:45" x14ac:dyDescent="0.45">
      <c r="A46" s="6" t="s">
        <v>21</v>
      </c>
      <c r="C46" s="7">
        <v>0.28599999999999998</v>
      </c>
      <c r="D46" s="8">
        <v>2.9100000000000001E-2</v>
      </c>
      <c r="F46">
        <f t="shared" ref="F46:G46" si="35">B28*10000</f>
        <v>1875</v>
      </c>
      <c r="G46">
        <f t="shared" si="35"/>
        <v>2736</v>
      </c>
      <c r="U46" s="7"/>
      <c r="V46" s="7"/>
    </row>
    <row r="47" spans="1:45" x14ac:dyDescent="0.45">
      <c r="A47" s="6" t="s">
        <v>24</v>
      </c>
      <c r="C47" s="7" t="s">
        <v>75</v>
      </c>
      <c r="D47" s="8" t="s">
        <v>72</v>
      </c>
      <c r="F47">
        <f t="shared" ref="F47:G47" si="36">B29*10000</f>
        <v>3776</v>
      </c>
      <c r="G47">
        <f t="shared" si="36"/>
        <v>3731.9999999999995</v>
      </c>
      <c r="U47" s="7"/>
      <c r="V47" s="7"/>
    </row>
    <row r="48" spans="1:45" x14ac:dyDescent="0.45">
      <c r="A48" s="6" t="s">
        <v>26</v>
      </c>
      <c r="C48" s="7" t="s">
        <v>23</v>
      </c>
      <c r="D48" s="8" t="s">
        <v>27</v>
      </c>
      <c r="F48">
        <f t="shared" ref="F48:G48" si="37">B30*10000</f>
        <v>3040</v>
      </c>
      <c r="G48">
        <f t="shared" si="37"/>
        <v>2378</v>
      </c>
      <c r="U48" s="113"/>
      <c r="V48" s="113"/>
    </row>
    <row r="49" spans="1:22" x14ac:dyDescent="0.45">
      <c r="A49" s="6" t="s">
        <v>28</v>
      </c>
      <c r="C49" s="7" t="s">
        <v>29</v>
      </c>
      <c r="D49" s="8" t="s">
        <v>29</v>
      </c>
      <c r="U49" s="7"/>
      <c r="V49" s="7"/>
    </row>
    <row r="50" spans="1:22" x14ac:dyDescent="0.45">
      <c r="A50" s="6" t="s">
        <v>73</v>
      </c>
      <c r="C50" s="7" t="s">
        <v>76</v>
      </c>
      <c r="D50" s="8" t="s">
        <v>74</v>
      </c>
      <c r="F50">
        <f t="shared" ref="F50:G50" si="38">B32*10000</f>
        <v>3549</v>
      </c>
      <c r="G50">
        <f t="shared" si="38"/>
        <v>3753</v>
      </c>
      <c r="U50" s="7"/>
      <c r="V50" s="7"/>
    </row>
    <row r="51" spans="1:22" ht="14.65" thickBot="1" x14ac:dyDescent="0.5">
      <c r="A51" s="20" t="s">
        <v>30</v>
      </c>
      <c r="B51" s="26"/>
      <c r="C51" s="21">
        <v>9</v>
      </c>
      <c r="D51" s="100">
        <v>10</v>
      </c>
      <c r="U51" s="113"/>
      <c r="V51" s="113"/>
    </row>
    <row r="52" spans="1:22" x14ac:dyDescent="0.45">
      <c r="F52">
        <f t="shared" ref="F52:G52" si="39">B34*10000</f>
        <v>2959</v>
      </c>
      <c r="G52">
        <f t="shared" si="39"/>
        <v>2427</v>
      </c>
      <c r="U52" s="7"/>
      <c r="V52" s="7"/>
    </row>
    <row r="53" spans="1:22" x14ac:dyDescent="0.45">
      <c r="F53">
        <f t="shared" ref="F53:G53" si="40">B35*10000</f>
        <v>1461</v>
      </c>
      <c r="G53">
        <f t="shared" si="40"/>
        <v>1189</v>
      </c>
      <c r="U53" s="7"/>
      <c r="V53" s="7"/>
    </row>
    <row r="54" spans="1:22" x14ac:dyDescent="0.45">
      <c r="F54">
        <f t="shared" ref="F54:G54" si="41">B36*10000</f>
        <v>1463.0000000000002</v>
      </c>
      <c r="G54">
        <f t="shared" si="41"/>
        <v>1623</v>
      </c>
      <c r="U54" s="7"/>
      <c r="V54" s="7"/>
    </row>
    <row r="55" spans="1:22" x14ac:dyDescent="0.45">
      <c r="U55" s="7"/>
      <c r="V55" s="7"/>
    </row>
  </sheetData>
  <mergeCells count="15">
    <mergeCell ref="F30:F38"/>
    <mergeCell ref="H29:T29"/>
    <mergeCell ref="U29:AF29"/>
    <mergeCell ref="B37:D37"/>
    <mergeCell ref="H11:T11"/>
    <mergeCell ref="F12:F18"/>
    <mergeCell ref="AK5:AL5"/>
    <mergeCell ref="AJ3:AS3"/>
    <mergeCell ref="U3:AF3"/>
    <mergeCell ref="U11:AF11"/>
    <mergeCell ref="F20:F28"/>
    <mergeCell ref="H19:T19"/>
    <mergeCell ref="U19:AF19"/>
    <mergeCell ref="H3:T3"/>
    <mergeCell ref="F4:F10"/>
  </mergeCells>
  <phoneticPr fontId="10" type="noConversion"/>
  <conditionalFormatting sqref="AN23:AN3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1C23C-CC8D-4CE1-8D3A-68E48153779A}">
  <dimension ref="A1:AQ39"/>
  <sheetViews>
    <sheetView topLeftCell="A2" zoomScale="62" workbookViewId="0">
      <selection activeCell="D64" sqref="D64"/>
    </sheetView>
  </sheetViews>
  <sheetFormatPr defaultRowHeight="14.25" x14ac:dyDescent="0.45"/>
  <cols>
    <col min="1" max="1" width="30.19921875" customWidth="1"/>
    <col min="2" max="2" width="8.73046875" bestFit="1" customWidth="1"/>
    <col min="3" max="4" width="11.46484375" bestFit="1" customWidth="1"/>
    <col min="32" max="32" width="27.46484375" bestFit="1" customWidth="1"/>
    <col min="36" max="36" width="33.19921875" bestFit="1" customWidth="1"/>
    <col min="37" max="37" width="13.9296875" bestFit="1" customWidth="1"/>
  </cols>
  <sheetData>
    <row r="1" spans="1:43" x14ac:dyDescent="0.45">
      <c r="C1" s="378" t="s">
        <v>165</v>
      </c>
      <c r="D1" s="379"/>
      <c r="E1" s="379"/>
      <c r="F1" s="380"/>
      <c r="G1" s="378" t="s">
        <v>167</v>
      </c>
      <c r="H1" s="379"/>
      <c r="I1" s="379"/>
      <c r="J1" s="379"/>
      <c r="K1" s="379"/>
      <c r="L1" s="379"/>
      <c r="M1" s="379"/>
      <c r="N1" s="380"/>
      <c r="O1" s="378" t="s">
        <v>168</v>
      </c>
      <c r="P1" s="379"/>
      <c r="Q1" s="379"/>
      <c r="R1" s="379"/>
      <c r="S1" s="379"/>
      <c r="T1" s="379"/>
      <c r="U1" s="379"/>
      <c r="V1" s="380"/>
      <c r="W1" s="378" t="s">
        <v>171</v>
      </c>
      <c r="X1" s="379"/>
      <c r="Y1" s="379"/>
      <c r="Z1" s="379"/>
      <c r="AA1" s="379"/>
      <c r="AB1" s="379"/>
      <c r="AC1" s="379"/>
      <c r="AD1" s="380"/>
      <c r="AE1" s="204"/>
    </row>
    <row r="2" spans="1:43" x14ac:dyDescent="0.45">
      <c r="C2" s="367">
        <v>0.21</v>
      </c>
      <c r="D2" s="365"/>
      <c r="E2" s="365"/>
      <c r="F2" s="366"/>
      <c r="G2" s="367">
        <v>0.05</v>
      </c>
      <c r="H2" s="365"/>
      <c r="I2" s="365"/>
      <c r="J2" s="365"/>
      <c r="K2" s="364">
        <v>0.01</v>
      </c>
      <c r="L2" s="365"/>
      <c r="M2" s="365"/>
      <c r="N2" s="366"/>
      <c r="O2" s="367" t="s">
        <v>169</v>
      </c>
      <c r="P2" s="365"/>
      <c r="Q2" s="365"/>
      <c r="R2" s="365"/>
      <c r="S2" s="364" t="s">
        <v>170</v>
      </c>
      <c r="T2" s="365"/>
      <c r="U2" s="365"/>
      <c r="V2" s="366"/>
      <c r="W2" s="367">
        <v>0.05</v>
      </c>
      <c r="X2" s="365"/>
      <c r="Y2" s="365"/>
      <c r="Z2" s="365"/>
      <c r="AA2" s="364">
        <v>0.01</v>
      </c>
      <c r="AB2" s="365"/>
      <c r="AC2" s="365"/>
      <c r="AD2" s="366"/>
      <c r="AE2" s="209"/>
    </row>
    <row r="3" spans="1:43" ht="14.65" thickBot="1" x14ac:dyDescent="0.5">
      <c r="B3" t="s">
        <v>166</v>
      </c>
      <c r="C3" s="25">
        <v>110</v>
      </c>
      <c r="D3">
        <v>111</v>
      </c>
      <c r="E3">
        <v>121</v>
      </c>
      <c r="F3" s="19">
        <v>121</v>
      </c>
      <c r="G3" s="25">
        <v>110</v>
      </c>
      <c r="H3">
        <v>111</v>
      </c>
      <c r="I3">
        <v>120</v>
      </c>
      <c r="J3">
        <v>121</v>
      </c>
      <c r="K3" s="228">
        <v>110</v>
      </c>
      <c r="L3">
        <v>111</v>
      </c>
      <c r="M3">
        <v>120</v>
      </c>
      <c r="N3" s="19">
        <v>121</v>
      </c>
      <c r="O3" s="25">
        <v>110</v>
      </c>
      <c r="P3">
        <v>111</v>
      </c>
      <c r="Q3">
        <v>120</v>
      </c>
      <c r="R3">
        <v>121</v>
      </c>
      <c r="S3" s="228">
        <v>110</v>
      </c>
      <c r="T3">
        <v>111</v>
      </c>
      <c r="U3">
        <v>120</v>
      </c>
      <c r="V3" s="19">
        <v>121</v>
      </c>
      <c r="W3" s="25">
        <v>110</v>
      </c>
      <c r="X3">
        <v>111</v>
      </c>
      <c r="Y3">
        <v>120</v>
      </c>
      <c r="Z3">
        <v>121</v>
      </c>
      <c r="AA3" s="228">
        <v>110</v>
      </c>
      <c r="AB3">
        <v>111</v>
      </c>
      <c r="AC3">
        <v>120</v>
      </c>
      <c r="AD3" s="19">
        <v>121</v>
      </c>
    </row>
    <row r="4" spans="1:43" ht="14.65" thickBot="1" x14ac:dyDescent="0.5">
      <c r="A4" s="369" t="s">
        <v>172</v>
      </c>
      <c r="B4" s="18">
        <v>1</v>
      </c>
      <c r="C4" s="223">
        <v>920.042194092827</v>
      </c>
      <c r="D4" s="211">
        <v>1554.0258143822987</v>
      </c>
      <c r="E4" s="211">
        <v>7458.8740868070472</v>
      </c>
      <c r="F4" s="216">
        <v>8940.5299313052019</v>
      </c>
      <c r="G4" s="223">
        <v>210.53183128111081</v>
      </c>
      <c r="H4" s="211">
        <v>914.66666666666674</v>
      </c>
      <c r="I4" s="211">
        <v>3759.3360995850621</v>
      </c>
      <c r="J4" s="211">
        <v>2240.1020082881737</v>
      </c>
      <c r="K4" s="229">
        <v>1147.3320778405525</v>
      </c>
      <c r="L4" s="211">
        <v>355.09651202167288</v>
      </c>
      <c r="M4" s="211">
        <v>1778.9590254706534</v>
      </c>
      <c r="N4" s="216">
        <v>374.2765273311897</v>
      </c>
      <c r="O4" s="223">
        <v>1074.0713497609415</v>
      </c>
      <c r="P4" s="211">
        <v>636.8649074438755</v>
      </c>
      <c r="Q4" s="211">
        <v>2706.2240663900416</v>
      </c>
      <c r="R4" s="211">
        <v>904.9966688874083</v>
      </c>
      <c r="S4" s="229">
        <v>695.92549476135036</v>
      </c>
      <c r="T4" s="211">
        <v>501.86219739292369</v>
      </c>
      <c r="U4" s="211">
        <v>1769.3648816936486</v>
      </c>
      <c r="V4" s="216">
        <v>954.84936029715232</v>
      </c>
      <c r="W4" s="223">
        <v>774.84276729559758</v>
      </c>
      <c r="X4" s="211">
        <v>204.39684329199551</v>
      </c>
      <c r="Y4" s="211">
        <v>656.76855895196502</v>
      </c>
      <c r="Z4" s="211">
        <v>889.21389396709321</v>
      </c>
      <c r="AA4" s="229">
        <v>4345.060240963855</v>
      </c>
      <c r="AB4" s="211">
        <v>7012.396236856669</v>
      </c>
      <c r="AC4" s="211">
        <v>1346.9387755102039</v>
      </c>
      <c r="AD4" s="216"/>
      <c r="AE4" s="206"/>
      <c r="AG4" s="368" t="s">
        <v>3</v>
      </c>
      <c r="AH4" s="368"/>
      <c r="AJ4" s="15" t="s">
        <v>88</v>
      </c>
      <c r="AK4" s="10"/>
      <c r="AL4" s="10"/>
      <c r="AM4" s="10"/>
      <c r="AN4" s="10"/>
      <c r="AO4" s="10"/>
      <c r="AP4" s="10"/>
      <c r="AQ4" s="11"/>
    </row>
    <row r="5" spans="1:43" x14ac:dyDescent="0.45">
      <c r="A5" s="370"/>
      <c r="B5" s="19">
        <v>0.5</v>
      </c>
      <c r="C5" s="205">
        <v>4057.6404494382023</v>
      </c>
      <c r="D5" s="206">
        <v>7241.9335347432025</v>
      </c>
      <c r="E5" s="206">
        <v>12070.67365873336</v>
      </c>
      <c r="F5" s="207">
        <v>7323.6151603498538</v>
      </c>
      <c r="G5" s="205">
        <v>1424.7753879662403</v>
      </c>
      <c r="H5" s="206">
        <v>4162.9899726526892</v>
      </c>
      <c r="I5" s="206">
        <v>9032.6797385620921</v>
      </c>
      <c r="J5" s="206">
        <v>4037.0463078848561</v>
      </c>
      <c r="K5" s="230">
        <v>3697.3928678453699</v>
      </c>
      <c r="L5" s="206">
        <v>3474.247491638796</v>
      </c>
      <c r="M5" s="206">
        <v>4781.749049429658</v>
      </c>
      <c r="N5" s="207">
        <v>872.72727272727275</v>
      </c>
      <c r="O5" s="205">
        <v>3334.2867896123448</v>
      </c>
      <c r="P5" s="206">
        <v>3985.4140914709515</v>
      </c>
      <c r="Q5" s="206">
        <v>5086.9188564828191</v>
      </c>
      <c r="R5" s="206">
        <v>2744.7698744769878</v>
      </c>
      <c r="S5" s="230">
        <v>2811.6991643454039</v>
      </c>
      <c r="T5" s="206">
        <v>2688.8888888888891</v>
      </c>
      <c r="U5" s="206">
        <v>3308.5896076352064</v>
      </c>
      <c r="V5" s="207">
        <v>1782.7476038338659</v>
      </c>
      <c r="W5" s="205">
        <v>2578.4769721842226</v>
      </c>
      <c r="X5" s="206">
        <v>1081.4940577249577</v>
      </c>
      <c r="Y5" s="206">
        <v>1440.6209573091851</v>
      </c>
      <c r="Z5" s="206">
        <v>1207.1005917159764</v>
      </c>
      <c r="AA5" s="230">
        <v>8780.9734513274343</v>
      </c>
      <c r="AB5" s="206">
        <v>10435.526315789473</v>
      </c>
      <c r="AC5" s="206">
        <v>3991.6955017301038</v>
      </c>
      <c r="AD5" s="207">
        <v>725.44080604534008</v>
      </c>
      <c r="AE5" s="206"/>
      <c r="AF5" s="34" t="s">
        <v>175</v>
      </c>
      <c r="AG5" s="209">
        <v>0.21</v>
      </c>
      <c r="AH5" s="210" t="s">
        <v>157</v>
      </c>
      <c r="AJ5" s="383" t="s">
        <v>86</v>
      </c>
      <c r="AK5" s="384"/>
      <c r="AL5" s="385">
        <v>0.21</v>
      </c>
      <c r="AM5" s="385"/>
      <c r="AN5" s="386" t="s">
        <v>84</v>
      </c>
      <c r="AO5" s="386"/>
      <c r="AP5" s="387" t="s">
        <v>85</v>
      </c>
      <c r="AQ5" s="388"/>
    </row>
    <row r="6" spans="1:43" x14ac:dyDescent="0.45">
      <c r="A6" s="370"/>
      <c r="B6" s="19">
        <v>0.25</v>
      </c>
      <c r="C6" s="205">
        <v>6115.241635687732</v>
      </c>
      <c r="D6" s="206">
        <v>12367.588932806324</v>
      </c>
      <c r="E6" s="206">
        <v>14208</v>
      </c>
      <c r="F6" s="207">
        <v>14925</v>
      </c>
      <c r="G6" s="205">
        <v>3815.6312625250503</v>
      </c>
      <c r="H6" s="206">
        <v>6649.1060025542783</v>
      </c>
      <c r="I6" s="206">
        <v>13913.251570445707</v>
      </c>
      <c r="J6" s="206">
        <v>7187.5968992248054</v>
      </c>
      <c r="K6" s="230">
        <v>5374.5591211332749</v>
      </c>
      <c r="L6" s="206">
        <v>7119.1706074936337</v>
      </c>
      <c r="M6" s="206">
        <v>10329.522528581036</v>
      </c>
      <c r="N6" s="207">
        <v>4492.1803889118746</v>
      </c>
      <c r="O6" s="205">
        <v>6349.9076468415215</v>
      </c>
      <c r="P6" s="206">
        <v>8390.953150242327</v>
      </c>
      <c r="Q6" s="206">
        <v>7039.2704474209168</v>
      </c>
      <c r="R6" s="206">
        <v>4623.8202247191011</v>
      </c>
      <c r="S6" s="230">
        <v>4589.7758552890291</v>
      </c>
      <c r="T6" s="206">
        <v>5749.2795389048988</v>
      </c>
      <c r="U6" s="206">
        <v>6215.0289017341038</v>
      </c>
      <c r="V6" s="207">
        <v>4569.9041267194661</v>
      </c>
      <c r="W6" s="205">
        <v>6389.2389723703345</v>
      </c>
      <c r="X6" s="206">
        <v>3024.8818897637793</v>
      </c>
      <c r="Y6" s="206">
        <v>2295.773016792125</v>
      </c>
      <c r="Z6" s="206">
        <v>1727.4336283185842</v>
      </c>
      <c r="AA6" s="230">
        <v>11736.722090261283</v>
      </c>
      <c r="AB6" s="206">
        <v>14521.866521975042</v>
      </c>
      <c r="AC6" s="206">
        <v>4571.7223650385604</v>
      </c>
      <c r="AD6" s="207">
        <v>1906.899166034875</v>
      </c>
      <c r="AE6" s="206"/>
      <c r="AF6" s="239">
        <v>110</v>
      </c>
      <c r="AG6" s="237">
        <v>0.48259999999999997</v>
      </c>
      <c r="AH6" s="237">
        <v>0.1153</v>
      </c>
      <c r="AJ6" s="136" t="s">
        <v>17</v>
      </c>
      <c r="AK6" s="137"/>
      <c r="AL6" s="131">
        <v>110</v>
      </c>
      <c r="AM6" s="131">
        <v>111</v>
      </c>
      <c r="AN6" s="132">
        <v>110</v>
      </c>
      <c r="AO6" s="132">
        <v>111</v>
      </c>
      <c r="AP6" s="133">
        <v>110</v>
      </c>
      <c r="AQ6" s="134">
        <v>111</v>
      </c>
    </row>
    <row r="7" spans="1:43" ht="14.65" thickBot="1" x14ac:dyDescent="0.5">
      <c r="A7" s="371"/>
      <c r="B7" s="226">
        <v>0.125</v>
      </c>
      <c r="C7" s="224">
        <v>12609.201213346814</v>
      </c>
      <c r="D7" s="212">
        <v>16148.671565856415</v>
      </c>
      <c r="E7" s="212">
        <v>16944.125326370755</v>
      </c>
      <c r="F7" s="217">
        <v>17708.208569953535</v>
      </c>
      <c r="G7" s="224">
        <v>5169.4390715667314</v>
      </c>
      <c r="H7" s="212">
        <v>7337.0932754880696</v>
      </c>
      <c r="I7" s="212">
        <v>13850.087741288544</v>
      </c>
      <c r="J7" s="212">
        <v>11750.375939849624</v>
      </c>
      <c r="K7" s="231">
        <v>6286.2745098039222</v>
      </c>
      <c r="L7" s="212">
        <v>7487.9082696316891</v>
      </c>
      <c r="M7" s="212">
        <v>13943.163538873994</v>
      </c>
      <c r="N7" s="217">
        <v>10048.962993086621</v>
      </c>
      <c r="O7" s="224">
        <v>7034.4182825484768</v>
      </c>
      <c r="P7" s="212">
        <v>10256.659793814433</v>
      </c>
      <c r="Q7" s="212">
        <v>9545.7167090754865</v>
      </c>
      <c r="R7" s="212">
        <v>7188.2485875706216</v>
      </c>
      <c r="S7" s="231">
        <v>6402.811690714022</v>
      </c>
      <c r="T7" s="212">
        <v>8614.4144144144138</v>
      </c>
      <c r="U7" s="212">
        <v>8194.1422594142259</v>
      </c>
      <c r="V7" s="217">
        <v>7418.3717892903778</v>
      </c>
      <c r="W7" s="224">
        <v>9729.5977011494251</v>
      </c>
      <c r="X7" s="212">
        <v>5655.0997782705099</v>
      </c>
      <c r="Y7" s="212">
        <v>3531.1586051743534</v>
      </c>
      <c r="Z7" s="212">
        <v>3061.4173228346453</v>
      </c>
      <c r="AA7" s="231">
        <v>11033.829889476214</v>
      </c>
      <c r="AB7" s="212">
        <v>12534.07594936709</v>
      </c>
      <c r="AC7" s="212">
        <v>8615.7612853863811</v>
      </c>
      <c r="AD7" s="217">
        <v>3072.2838137472281</v>
      </c>
      <c r="AE7" s="206"/>
      <c r="AF7" s="240">
        <v>111</v>
      </c>
      <c r="AG7" s="238">
        <v>0.74890000000000001</v>
      </c>
      <c r="AH7" s="238">
        <v>6.1460000000000001E-2</v>
      </c>
      <c r="AJ7" s="138" t="s">
        <v>83</v>
      </c>
      <c r="AK7" s="116" t="s">
        <v>80</v>
      </c>
      <c r="AL7" s="117">
        <v>4817.4157303370785</v>
      </c>
      <c r="AM7" s="117">
        <v>8722.2960725075536</v>
      </c>
      <c r="AN7" s="122">
        <v>3964.9981181783969</v>
      </c>
      <c r="AO7" s="122">
        <v>4724.3510506798521</v>
      </c>
      <c r="AP7" s="127">
        <v>3396.6573816155992</v>
      </c>
      <c r="AQ7" s="128">
        <v>3048.8888888888891</v>
      </c>
    </row>
    <row r="8" spans="1:43" ht="14.65" thickTop="1" x14ac:dyDescent="0.45">
      <c r="A8" s="372" t="s">
        <v>173</v>
      </c>
      <c r="B8" s="227">
        <v>1</v>
      </c>
      <c r="C8" s="225">
        <v>4367.8540399652475</v>
      </c>
      <c r="D8" s="213">
        <v>6963.6363636363631</v>
      </c>
      <c r="E8" s="213">
        <v>14134.99554764025</v>
      </c>
      <c r="F8" s="218">
        <v>12144.521224086871</v>
      </c>
      <c r="G8" s="225">
        <v>2094.1997383340604</v>
      </c>
      <c r="H8" s="213">
        <v>2804.6511627906975</v>
      </c>
      <c r="I8" s="213">
        <v>11024.235560588902</v>
      </c>
      <c r="J8" s="213">
        <v>7590.4592381630473</v>
      </c>
      <c r="K8" s="232">
        <v>3432.667876588022</v>
      </c>
      <c r="L8" s="213">
        <v>7737.1428571428578</v>
      </c>
      <c r="M8" s="213">
        <v>7409.1789473684212</v>
      </c>
      <c r="N8" s="218">
        <v>4021.1994421199443</v>
      </c>
      <c r="O8" s="225">
        <v>2391.5401301518436</v>
      </c>
      <c r="P8" s="213">
        <v>5713.8755980861242</v>
      </c>
      <c r="Q8" s="213">
        <v>8072.2653493295693</v>
      </c>
      <c r="R8" s="213">
        <v>6500.3764115432878</v>
      </c>
      <c r="S8" s="232">
        <v>6253.5331905781586</v>
      </c>
      <c r="T8" s="213">
        <v>9509.2896174863381</v>
      </c>
      <c r="U8" s="213">
        <v>13798.365122615805</v>
      </c>
      <c r="V8" s="218">
        <v>6820.8</v>
      </c>
      <c r="W8" s="225">
        <v>4724.0075614366733</v>
      </c>
      <c r="X8" s="213">
        <v>3210.344827586207</v>
      </c>
      <c r="Y8" s="213">
        <v>1415.6448202959832</v>
      </c>
      <c r="Z8" s="213">
        <v>1493.6010037641154</v>
      </c>
      <c r="AA8" s="232">
        <v>10057.114026236124</v>
      </c>
      <c r="AB8" s="213">
        <v>16623.6328125</v>
      </c>
      <c r="AC8" s="213">
        <v>1964.2105263157894</v>
      </c>
      <c r="AD8" s="218">
        <v>1981.2878370941112</v>
      </c>
      <c r="AE8" s="206"/>
      <c r="AF8" s="240">
        <v>120</v>
      </c>
      <c r="AG8" s="238">
        <v>1.1060000000000001</v>
      </c>
      <c r="AH8" s="238">
        <v>0.20280000000000001</v>
      </c>
      <c r="AJ8" s="139"/>
      <c r="AK8" s="119" t="s">
        <v>90</v>
      </c>
      <c r="AL8" s="120">
        <v>11456.477732793521</v>
      </c>
      <c r="AM8" s="120">
        <v>18156.660412757974</v>
      </c>
      <c r="AN8" s="123">
        <v>5839.1206313416005</v>
      </c>
      <c r="AO8" s="123">
        <v>13345.128939828081</v>
      </c>
      <c r="AP8" s="129">
        <v>13040.322580645161</v>
      </c>
      <c r="AQ8" s="130">
        <v>24814.511627906977</v>
      </c>
    </row>
    <row r="9" spans="1:43" ht="14.65" thickBot="1" x14ac:dyDescent="0.5">
      <c r="A9" s="370"/>
      <c r="B9" s="19">
        <v>0.5</v>
      </c>
      <c r="C9" s="205">
        <v>7062.3481781376522</v>
      </c>
      <c r="D9" s="206">
        <v>11087.054409005628</v>
      </c>
      <c r="E9" s="206">
        <v>14758.878504672897</v>
      </c>
      <c r="F9" s="207">
        <v>14654.4</v>
      </c>
      <c r="G9" s="205">
        <v>4977.0305676855887</v>
      </c>
      <c r="H9" s="206">
        <v>5661.0220440881767</v>
      </c>
      <c r="I9" s="206">
        <v>13030.538731271916</v>
      </c>
      <c r="J9" s="206">
        <v>9713.2939951405751</v>
      </c>
      <c r="K9" s="230">
        <v>5858.5087719298244</v>
      </c>
      <c r="L9" s="206">
        <v>9843.3902593295388</v>
      </c>
      <c r="M9" s="206">
        <v>12774.64553794829</v>
      </c>
      <c r="N9" s="207">
        <v>8161.3079019073566</v>
      </c>
      <c r="O9" s="205">
        <v>3662.5704622322437</v>
      </c>
      <c r="P9" s="206">
        <v>8978.6532951289391</v>
      </c>
      <c r="Q9" s="206">
        <v>10430.320699708454</v>
      </c>
      <c r="R9" s="206">
        <v>9505.3627760252366</v>
      </c>
      <c r="S9" s="230">
        <v>9929.3255131964816</v>
      </c>
      <c r="T9" s="206">
        <v>19882.60465116279</v>
      </c>
      <c r="U9" s="206">
        <v>14694.350555287299</v>
      </c>
      <c r="V9" s="207">
        <v>13081.938325991188</v>
      </c>
      <c r="W9" s="205">
        <v>8374.545454545454</v>
      </c>
      <c r="X9" s="206">
        <v>7936.5517241379312</v>
      </c>
      <c r="Y9" s="206">
        <v>1483.8307349665924</v>
      </c>
      <c r="Z9" s="206">
        <v>2098.5221674876848</v>
      </c>
      <c r="AA9" s="230">
        <v>13193.201581027668</v>
      </c>
      <c r="AB9" s="206">
        <v>21547.606142728095</v>
      </c>
      <c r="AC9" s="206">
        <v>3191.8936035465485</v>
      </c>
      <c r="AD9" s="207">
        <v>3444.9184441656212</v>
      </c>
      <c r="AE9" s="206"/>
      <c r="AF9" s="240">
        <v>121</v>
      </c>
      <c r="AG9" s="238">
        <v>1.7450000000000001</v>
      </c>
      <c r="AH9" s="238">
        <v>0.153</v>
      </c>
      <c r="AJ9" s="135" t="s">
        <v>82</v>
      </c>
      <c r="AK9" s="121"/>
      <c r="AL9" s="118">
        <f>100-AL7/AL8*100</f>
        <v>57.950289410963563</v>
      </c>
      <c r="AM9" s="118">
        <f t="shared" ref="AM9:AQ9" si="0">100-AM7/AM8*100</f>
        <v>51.96090099047764</v>
      </c>
      <c r="AN9" s="124">
        <f t="shared" si="0"/>
        <v>32.095971833563638</v>
      </c>
      <c r="AO9" s="124">
        <f t="shared" si="0"/>
        <v>64.59868561793968</v>
      </c>
      <c r="AP9" s="125">
        <f t="shared" si="0"/>
        <v>73.952658298062204</v>
      </c>
      <c r="AQ9" s="126">
        <f t="shared" si="0"/>
        <v>87.713282716956485</v>
      </c>
    </row>
    <row r="10" spans="1:43" ht="14.65" thickBot="1" x14ac:dyDescent="0.5">
      <c r="A10" s="370"/>
      <c r="B10" s="19">
        <v>0.25</v>
      </c>
      <c r="C10" s="205">
        <v>9844.7080291970797</v>
      </c>
      <c r="D10" s="206">
        <v>13219.651056014693</v>
      </c>
      <c r="E10" s="206">
        <v>20740.687160940324</v>
      </c>
      <c r="F10" s="207">
        <v>13868.330733229328</v>
      </c>
      <c r="G10" s="205">
        <v>6798.5754985754984</v>
      </c>
      <c r="H10" s="206">
        <v>8940.6408094435083</v>
      </c>
      <c r="I10" s="206">
        <v>17144.338167232334</v>
      </c>
      <c r="J10" s="206">
        <v>14256.324428709366</v>
      </c>
      <c r="K10" s="230">
        <v>8396.7350746268658</v>
      </c>
      <c r="L10" s="206">
        <v>11942.076502732241</v>
      </c>
      <c r="M10" s="206">
        <v>17663.262955854127</v>
      </c>
      <c r="N10" s="207">
        <v>14285.613415710504</v>
      </c>
      <c r="O10" s="205">
        <v>6330.0209205020919</v>
      </c>
      <c r="P10" s="206">
        <v>12584.444444444445</v>
      </c>
      <c r="Q10" s="206">
        <v>9521.0006583278464</v>
      </c>
      <c r="R10" s="206">
        <v>5062.1920742591938</v>
      </c>
      <c r="S10" s="230">
        <v>12829.608127721334</v>
      </c>
      <c r="T10" s="206">
        <v>24071.189773844639</v>
      </c>
      <c r="U10" s="206">
        <v>13682.376237623761</v>
      </c>
      <c r="V10" s="207">
        <v>13505.572198921509</v>
      </c>
      <c r="W10" s="205">
        <v>13384.75867908552</v>
      </c>
      <c r="X10" s="206">
        <v>13922.690763052207</v>
      </c>
      <c r="Y10" s="206">
        <v>1520.3230148048451</v>
      </c>
      <c r="Z10" s="206">
        <v>5558.2510578279262</v>
      </c>
      <c r="AA10" s="230">
        <v>17406.468085106382</v>
      </c>
      <c r="AB10" s="206">
        <v>25109.915611814347</v>
      </c>
      <c r="AC10" s="206">
        <v>4249.5999999999995</v>
      </c>
      <c r="AD10" s="207">
        <v>4476.7158434894163</v>
      </c>
      <c r="AE10" s="206"/>
    </row>
    <row r="11" spans="1:43" ht="14.65" thickBot="1" x14ac:dyDescent="0.5">
      <c r="A11" s="371"/>
      <c r="B11" s="226">
        <v>0.125</v>
      </c>
      <c r="C11" s="224">
        <v>14446.065259117084</v>
      </c>
      <c r="D11" s="212">
        <v>18409.633507853403</v>
      </c>
      <c r="E11" s="212">
        <v>21087.6404494382</v>
      </c>
      <c r="F11" s="217">
        <v>18148.769898697537</v>
      </c>
      <c r="G11" s="224">
        <v>8274.0326340326337</v>
      </c>
      <c r="H11" s="212">
        <v>11078.523076923077</v>
      </c>
      <c r="I11" s="212">
        <v>17115.731370745172</v>
      </c>
      <c r="J11" s="212">
        <v>12176.574455562095</v>
      </c>
      <c r="K11" s="231">
        <v>14825.471698113208</v>
      </c>
      <c r="L11" s="212">
        <v>16104.801097393689</v>
      </c>
      <c r="M11" s="212">
        <v>17572.942502818489</v>
      </c>
      <c r="N11" s="217">
        <v>15482.292993630574</v>
      </c>
      <c r="O11" s="224">
        <v>11631.313131313131</v>
      </c>
      <c r="P11" s="212">
        <v>16432.554517133955</v>
      </c>
      <c r="Q11" s="212">
        <v>13172.323580034423</v>
      </c>
      <c r="R11" s="212">
        <v>9470.9302325581393</v>
      </c>
      <c r="S11" s="231">
        <v>16770.97288676236</v>
      </c>
      <c r="T11" s="212">
        <v>29722.06572769953</v>
      </c>
      <c r="U11" s="212">
        <v>11858.823529411766</v>
      </c>
      <c r="V11" s="217">
        <v>11286.118980169971</v>
      </c>
      <c r="W11" s="224">
        <v>17308.599033816423</v>
      </c>
      <c r="X11" s="212">
        <v>23100</v>
      </c>
      <c r="Y11" s="212">
        <v>2387.1782418649827</v>
      </c>
      <c r="Z11" s="212">
        <v>6960.9784507862551</v>
      </c>
      <c r="AA11" s="231">
        <v>20530.112165660048</v>
      </c>
      <c r="AB11" s="212">
        <v>27103.277060575969</v>
      </c>
      <c r="AC11" s="212">
        <v>5443.6560432952492</v>
      </c>
      <c r="AD11" s="217">
        <v>6257.9439252336451</v>
      </c>
      <c r="AE11" s="206"/>
      <c r="AF11" s="377" t="s">
        <v>19</v>
      </c>
      <c r="AG11" s="377"/>
      <c r="AH11" s="377"/>
      <c r="AJ11" s="383" t="s">
        <v>87</v>
      </c>
      <c r="AK11" s="384"/>
      <c r="AL11" s="385">
        <v>0.21</v>
      </c>
      <c r="AM11" s="385"/>
      <c r="AN11" s="386" t="s">
        <v>84</v>
      </c>
      <c r="AO11" s="386"/>
      <c r="AP11" s="387" t="s">
        <v>85</v>
      </c>
      <c r="AQ11" s="388"/>
    </row>
    <row r="12" spans="1:43" ht="14.65" thickTop="1" x14ac:dyDescent="0.45">
      <c r="A12" s="372" t="s">
        <v>164</v>
      </c>
      <c r="B12" s="227">
        <v>1</v>
      </c>
      <c r="C12" s="214">
        <f t="shared" ref="C12:D12" si="1">100-(C4/C8*100)</f>
        <v>78.936059088179888</v>
      </c>
      <c r="D12" s="214">
        <f t="shared" si="1"/>
        <v>77.683702404431742</v>
      </c>
      <c r="E12" s="214">
        <f t="shared" ref="E12:F15" si="2">100-(E4/E8*100)</f>
        <v>47.23115361679573</v>
      </c>
      <c r="F12" s="219">
        <f t="shared" si="2"/>
        <v>26.382195178077708</v>
      </c>
      <c r="G12" s="214">
        <f t="shared" ref="G12:H12" si="3">100-(G4/G8*100)</f>
        <v>89.94690776493988</v>
      </c>
      <c r="H12" s="214">
        <f t="shared" si="3"/>
        <v>67.387506909894967</v>
      </c>
      <c r="I12" s="214">
        <f t="shared" ref="I12:J15" si="4">100-(I4/I8*100)</f>
        <v>65.899348948742499</v>
      </c>
      <c r="J12" s="214">
        <f t="shared" si="4"/>
        <v>70.487925196601196</v>
      </c>
      <c r="K12" s="233">
        <f t="shared" ref="K12:L12" si="5">100-(K4/K8*100)</f>
        <v>66.576082537266331</v>
      </c>
      <c r="L12" s="214">
        <f t="shared" si="5"/>
        <v>95.41049559794736</v>
      </c>
      <c r="M12" s="214">
        <f t="shared" ref="M12:N15" si="6">100-(M4/M8*100)</f>
        <v>75.989795386133835</v>
      </c>
      <c r="N12" s="219">
        <f t="shared" si="6"/>
        <v>90.692415715300257</v>
      </c>
      <c r="O12" s="214">
        <f t="shared" ref="O12:P12" si="7">100-(O4/O8*100)</f>
        <v>55.088717257161534</v>
      </c>
      <c r="P12" s="214">
        <f t="shared" si="7"/>
        <v>88.854064172184735</v>
      </c>
      <c r="Q12" s="214">
        <f t="shared" ref="Q12:R15" si="8">100-(Q4/Q8*100)</f>
        <v>66.475035826036077</v>
      </c>
      <c r="R12" s="214">
        <f t="shared" si="8"/>
        <v>86.077780553133408</v>
      </c>
      <c r="S12" s="233">
        <f t="shared" ref="S12:T12" si="9">100-(S4/S8*100)</f>
        <v>88.871483151159069</v>
      </c>
      <c r="T12" s="214">
        <f t="shared" si="9"/>
        <v>94.722400751470801</v>
      </c>
      <c r="U12" s="214">
        <f t="shared" ref="U12:V15" si="10">100-(U4/U8*100)</f>
        <v>87.176996216793668</v>
      </c>
      <c r="V12" s="219">
        <f t="shared" si="10"/>
        <v>86.000918362990376</v>
      </c>
      <c r="W12" s="214">
        <f t="shared" ref="W12:X12" si="11">100-(W4/W8*100)</f>
        <v>83.597766150485342</v>
      </c>
      <c r="X12" s="214">
        <f t="shared" si="11"/>
        <v>93.633181036017319</v>
      </c>
      <c r="Y12" s="214">
        <f t="shared" ref="Y12:Z15" si="12">100-(Y4/Y8*100)</f>
        <v>53.606402571045486</v>
      </c>
      <c r="Z12" s="214">
        <f t="shared" si="12"/>
        <v>40.465097992962598</v>
      </c>
      <c r="AA12" s="233">
        <f t="shared" ref="AA12:AB12" si="13">100-(AA4/AA8*100)</f>
        <v>56.796152160263475</v>
      </c>
      <c r="AB12" s="214">
        <f t="shared" si="13"/>
        <v>57.816703990335036</v>
      </c>
      <c r="AC12" s="214">
        <f>100-(AC4/AC8*100)</f>
        <v>31.425946584421567</v>
      </c>
      <c r="AD12" s="219"/>
      <c r="AE12" s="215"/>
      <c r="AF12" s="23" t="s">
        <v>20</v>
      </c>
      <c r="AG12" s="7">
        <v>0.9597</v>
      </c>
      <c r="AH12" s="7">
        <v>0.99909999999999999</v>
      </c>
      <c r="AJ12" s="136" t="s">
        <v>17</v>
      </c>
      <c r="AK12" s="137"/>
      <c r="AL12" s="131">
        <v>120</v>
      </c>
      <c r="AM12" s="131">
        <v>121</v>
      </c>
      <c r="AN12" s="132">
        <v>120</v>
      </c>
      <c r="AO12" s="132">
        <v>121</v>
      </c>
      <c r="AP12" s="133">
        <v>120</v>
      </c>
      <c r="AQ12" s="134">
        <v>121</v>
      </c>
    </row>
    <row r="13" spans="1:43" x14ac:dyDescent="0.45">
      <c r="A13" s="370"/>
      <c r="B13" s="19">
        <v>0.5</v>
      </c>
      <c r="C13" s="215">
        <f t="shared" ref="C13:D13" si="14">100-(C5/C9*100)</f>
        <v>42.545448806968821</v>
      </c>
      <c r="D13" s="215">
        <f t="shared" si="14"/>
        <v>34.681176193553881</v>
      </c>
      <c r="E13" s="215">
        <f t="shared" si="2"/>
        <v>18.214153908024983</v>
      </c>
      <c r="F13" s="220">
        <f t="shared" si="2"/>
        <v>50.024462548109419</v>
      </c>
      <c r="G13" s="215">
        <f t="shared" ref="G13:H13" si="15">100-(G5/G9*100)</f>
        <v>71.372982974689933</v>
      </c>
      <c r="H13" s="215">
        <f t="shared" si="15"/>
        <v>26.462219361959342</v>
      </c>
      <c r="I13" s="215">
        <f t="shared" si="4"/>
        <v>30.680688459298949</v>
      </c>
      <c r="J13" s="215">
        <f t="shared" si="4"/>
        <v>58.437927340565068</v>
      </c>
      <c r="K13" s="234">
        <f t="shared" ref="K13:L13" si="16">100-(K5/K9*100)</f>
        <v>36.888498220556066</v>
      </c>
      <c r="L13" s="215">
        <f t="shared" si="16"/>
        <v>64.704767360555337</v>
      </c>
      <c r="M13" s="215">
        <f t="shared" si="6"/>
        <v>62.568440468856679</v>
      </c>
      <c r="N13" s="220">
        <f t="shared" si="6"/>
        <v>89.306526806526804</v>
      </c>
      <c r="O13" s="215">
        <f t="shared" ref="O13:P13" si="17">100-(O5/O9*100)</f>
        <v>8.9632042852171736</v>
      </c>
      <c r="P13" s="215">
        <f t="shared" si="17"/>
        <v>55.612340064037205</v>
      </c>
      <c r="Q13" s="215">
        <f t="shared" si="8"/>
        <v>51.22950671473594</v>
      </c>
      <c r="R13" s="215">
        <f t="shared" si="8"/>
        <v>71.123986120761813</v>
      </c>
      <c r="S13" s="234">
        <f t="shared" ref="S13:T13" si="18">100-(S5/S9*100)</f>
        <v>71.682878553950715</v>
      </c>
      <c r="T13" s="215">
        <f t="shared" si="18"/>
        <v>86.476173841078534</v>
      </c>
      <c r="U13" s="215">
        <f t="shared" si="10"/>
        <v>77.483934419648676</v>
      </c>
      <c r="V13" s="220">
        <f t="shared" si="10"/>
        <v>86.372450630714994</v>
      </c>
      <c r="W13" s="215">
        <f t="shared" ref="W13:X13" si="19">100-(W5/W9*100)</f>
        <v>69.210544187986912</v>
      </c>
      <c r="X13" s="215">
        <f t="shared" si="19"/>
        <v>86.3732500547342</v>
      </c>
      <c r="Y13" s="215">
        <f t="shared" si="12"/>
        <v>2.9120422322550326</v>
      </c>
      <c r="Z13" s="215">
        <f t="shared" si="12"/>
        <v>42.478539878323197</v>
      </c>
      <c r="AA13" s="234">
        <f t="shared" ref="AA13:AB13" si="20">100-(AA5/AA9*100)</f>
        <v>33.44319498646324</v>
      </c>
      <c r="AB13" s="215">
        <f t="shared" si="20"/>
        <v>51.569904115259391</v>
      </c>
      <c r="AC13" s="215">
        <f>100-(AC5/AC9*100)</f>
        <v>-25.057285659361781</v>
      </c>
      <c r="AD13" s="220">
        <f>100-(AD5/AD9*100)</f>
        <v>78.941713198640144</v>
      </c>
      <c r="AE13" s="215"/>
      <c r="AF13" s="23" t="s">
        <v>21</v>
      </c>
      <c r="AG13" s="7">
        <v>0.7772</v>
      </c>
      <c r="AH13" s="7">
        <v>0.99729999999999996</v>
      </c>
      <c r="AJ13" s="374" t="s">
        <v>83</v>
      </c>
      <c r="AK13" s="116" t="s">
        <v>80</v>
      </c>
      <c r="AL13" s="117">
        <v>14056.459232169513</v>
      </c>
      <c r="AM13" s="117">
        <v>12163.750272922258</v>
      </c>
      <c r="AN13" s="122">
        <v>7121.6863990759457</v>
      </c>
      <c r="AO13" s="122">
        <v>4063.5983263598328</v>
      </c>
      <c r="AP13" s="127">
        <v>4048.3563096500534</v>
      </c>
      <c r="AQ13" s="128">
        <v>2357.8274760383388</v>
      </c>
    </row>
    <row r="14" spans="1:43" x14ac:dyDescent="0.45">
      <c r="A14" s="370"/>
      <c r="B14" s="19">
        <v>0.25</v>
      </c>
      <c r="C14" s="215">
        <f t="shared" ref="C14:D14" si="21">100-(C6/C10*100)</f>
        <v>37.8829558220379</v>
      </c>
      <c r="D14" s="215">
        <f t="shared" si="21"/>
        <v>6.4454206816653965</v>
      </c>
      <c r="E14" s="215">
        <f t="shared" si="2"/>
        <v>31.496965892446113</v>
      </c>
      <c r="F14" s="220">
        <f t="shared" si="2"/>
        <v>-7.619296706263512</v>
      </c>
      <c r="G14" s="215">
        <f t="shared" ref="G14:H14" si="22">100-(G6/G10*100)</f>
        <v>43.876018390550527</v>
      </c>
      <c r="H14" s="215">
        <f t="shared" si="22"/>
        <v>25.630543220893159</v>
      </c>
      <c r="I14" s="215">
        <f t="shared" si="4"/>
        <v>18.846376951209137</v>
      </c>
      <c r="J14" s="215">
        <f t="shared" si="4"/>
        <v>49.583099520726158</v>
      </c>
      <c r="K14" s="234">
        <f t="shared" ref="K14:L14" si="23">100-(K6/K10*100)</f>
        <v>35.992274695267682</v>
      </c>
      <c r="L14" s="215">
        <f t="shared" si="23"/>
        <v>40.385823136664456</v>
      </c>
      <c r="M14" s="215">
        <f t="shared" si="6"/>
        <v>41.51973757964393</v>
      </c>
      <c r="N14" s="220">
        <f t="shared" si="6"/>
        <v>68.554515244185239</v>
      </c>
      <c r="O14" s="215">
        <f t="shared" ref="O14:P14" si="24">100-(O6/O10*100)</f>
        <v>-0.31416525457315458</v>
      </c>
      <c r="P14" s="215">
        <f t="shared" si="24"/>
        <v>33.322816217392784</v>
      </c>
      <c r="Q14" s="215">
        <f t="shared" si="8"/>
        <v>26.065854839913342</v>
      </c>
      <c r="R14" s="215">
        <f t="shared" si="8"/>
        <v>8.65972375424424</v>
      </c>
      <c r="S14" s="234">
        <f t="shared" ref="S14:T14" si="25">100-(S6/S10*100)</f>
        <v>64.22512823776934</v>
      </c>
      <c r="T14" s="215">
        <f t="shared" si="25"/>
        <v>76.11551571434174</v>
      </c>
      <c r="U14" s="215">
        <f t="shared" si="10"/>
        <v>54.576392332758438</v>
      </c>
      <c r="V14" s="220">
        <f t="shared" si="10"/>
        <v>66.16282479994149</v>
      </c>
      <c r="W14" s="215">
        <f t="shared" ref="W14:X14" si="26">100-(W6/W10*100)</f>
        <v>52.264817576771861</v>
      </c>
      <c r="X14" s="215">
        <f t="shared" si="26"/>
        <v>78.273726384908599</v>
      </c>
      <c r="Y14" s="215">
        <f t="shared" si="12"/>
        <v>-51.005608310601019</v>
      </c>
      <c r="Z14" s="215">
        <f t="shared" si="12"/>
        <v>68.921273790147268</v>
      </c>
      <c r="AA14" s="234">
        <f t="shared" ref="AA14:AB14" si="27">100-(AA6/AA10*100)</f>
        <v>32.572638901376806</v>
      </c>
      <c r="AB14" s="215">
        <f t="shared" si="27"/>
        <v>42.166804753647092</v>
      </c>
      <c r="AC14" s="215">
        <f>100-(AC6/AC10*100)</f>
        <v>-7.5800631833245831</v>
      </c>
      <c r="AD14" s="220">
        <f>100-(AD6/AD10*100)</f>
        <v>57.404060639494922</v>
      </c>
      <c r="AE14" s="215"/>
      <c r="AF14" s="23" t="s">
        <v>22</v>
      </c>
      <c r="AG14" s="7" t="s">
        <v>27</v>
      </c>
      <c r="AH14" s="7" t="s">
        <v>27</v>
      </c>
      <c r="AJ14" s="375"/>
      <c r="AK14" s="119" t="s">
        <v>90</v>
      </c>
      <c r="AL14" s="120">
        <v>20421.052967090509</v>
      </c>
      <c r="AM14" s="120">
        <v>19688.362555720654</v>
      </c>
      <c r="AN14" s="123">
        <v>12190.476190476189</v>
      </c>
      <c r="AO14" s="123">
        <v>11299.68454258675</v>
      </c>
      <c r="AP14" s="129">
        <v>16335.29695799131</v>
      </c>
      <c r="AQ14" s="130">
        <v>14768.869309838474</v>
      </c>
    </row>
    <row r="15" spans="1:43" ht="14.65" thickBot="1" x14ac:dyDescent="0.5">
      <c r="A15" s="373"/>
      <c r="B15" s="22">
        <v>0.125</v>
      </c>
      <c r="C15" s="221">
        <f t="shared" ref="C15:D15" si="28">100-(C7/C11*100)</f>
        <v>12.715324296427383</v>
      </c>
      <c r="D15" s="221">
        <f t="shared" si="28"/>
        <v>12.281406585484049</v>
      </c>
      <c r="E15" s="221">
        <f t="shared" si="2"/>
        <v>19.64902205631941</v>
      </c>
      <c r="F15" s="222">
        <f t="shared" si="2"/>
        <v>2.4274996663857706</v>
      </c>
      <c r="G15" s="221">
        <f t="shared" ref="G15:H15" si="29">100-(G7/G11*100)</f>
        <v>37.522133399572688</v>
      </c>
      <c r="H15" s="221">
        <f t="shared" si="29"/>
        <v>33.771918652482896</v>
      </c>
      <c r="I15" s="221">
        <f t="shared" si="4"/>
        <v>19.079778472326254</v>
      </c>
      <c r="J15" s="221">
        <f t="shared" si="4"/>
        <v>3.5001511900400573</v>
      </c>
      <c r="K15" s="235">
        <f t="shared" ref="K15:L15" si="30">100-(K7/K11*100)</f>
        <v>57.59814839075942</v>
      </c>
      <c r="L15" s="221">
        <f t="shared" si="30"/>
        <v>53.505117980975932</v>
      </c>
      <c r="M15" s="221">
        <f t="shared" si="6"/>
        <v>20.655499005714731</v>
      </c>
      <c r="N15" s="222">
        <f t="shared" si="6"/>
        <v>35.093832695061565</v>
      </c>
      <c r="O15" s="221">
        <f t="shared" ref="O15:P15" si="31">100-(O7/O11*100)</f>
        <v>39.521718630282308</v>
      </c>
      <c r="P15" s="221">
        <f t="shared" si="31"/>
        <v>37.58329063737483</v>
      </c>
      <c r="Q15" s="221">
        <f t="shared" si="8"/>
        <v>27.532020823234731</v>
      </c>
      <c r="R15" s="221">
        <f t="shared" si="8"/>
        <v>24.101979308646591</v>
      </c>
      <c r="S15" s="235">
        <f t="shared" ref="S15:T15" si="32">100-(S7/S11*100)</f>
        <v>61.82206164218487</v>
      </c>
      <c r="T15" s="221">
        <f t="shared" si="32"/>
        <v>71.016770861972105</v>
      </c>
      <c r="U15" s="221">
        <f t="shared" si="10"/>
        <v>30.902570233114162</v>
      </c>
      <c r="V15" s="222">
        <f t="shared" si="10"/>
        <v>34.269948754530532</v>
      </c>
      <c r="W15" s="221">
        <f t="shared" ref="W15:X15" si="33">100-(W7/W11*100)</f>
        <v>43.787491511355917</v>
      </c>
      <c r="X15" s="221">
        <f t="shared" si="33"/>
        <v>75.519048578915545</v>
      </c>
      <c r="Y15" s="221">
        <f t="shared" si="12"/>
        <v>-47.921866212036036</v>
      </c>
      <c r="Z15" s="221">
        <f t="shared" si="12"/>
        <v>56.020301679157583</v>
      </c>
      <c r="AA15" s="235">
        <f t="shared" ref="AA15:AB15" si="34">100-(AA7/AA11*100)</f>
        <v>46.255384284104942</v>
      </c>
      <c r="AB15" s="221">
        <f t="shared" si="34"/>
        <v>53.754389473444988</v>
      </c>
      <c r="AC15" s="221">
        <f>100-(AC7/AC11*100)</f>
        <v>-58.271595722843244</v>
      </c>
      <c r="AD15" s="222">
        <f>100-(AD7/AD11*100)</f>
        <v>50.905859009714248</v>
      </c>
      <c r="AE15" s="215"/>
      <c r="AF15" s="23" t="s">
        <v>24</v>
      </c>
      <c r="AG15" s="7" t="s">
        <v>75</v>
      </c>
      <c r="AH15" s="7" t="s">
        <v>75</v>
      </c>
      <c r="AJ15" s="135" t="s">
        <v>82</v>
      </c>
      <c r="AK15" s="121"/>
      <c r="AL15" s="118">
        <f>100-AL13/AL14*100</f>
        <v>31.166824478531254</v>
      </c>
      <c r="AM15" s="118">
        <f t="shared" ref="AM15" si="35">100-AM13/AM14*100</f>
        <v>38.218578419118167</v>
      </c>
      <c r="AN15" s="124">
        <f t="shared" ref="AN15" si="36">100-AN13/AN14*100</f>
        <v>41.57991625758013</v>
      </c>
      <c r="AO15" s="124">
        <f t="shared" ref="AO15" si="37">100-AO13/AO14*100</f>
        <v>64.03794892640795</v>
      </c>
      <c r="AP15" s="125">
        <f t="shared" ref="AP15" si="38">100-AP13/AP14*100</f>
        <v>75.217124487782399</v>
      </c>
      <c r="AQ15" s="126">
        <f t="shared" ref="AQ15" si="39">100-AQ13/AQ14*100</f>
        <v>84.035152410295609</v>
      </c>
    </row>
    <row r="17" spans="1:34" x14ac:dyDescent="0.45">
      <c r="AF17" s="377" t="s">
        <v>158</v>
      </c>
      <c r="AG17" s="377"/>
      <c r="AH17" s="377"/>
    </row>
    <row r="18" spans="1:34" x14ac:dyDescent="0.45">
      <c r="AF18" s="23" t="s">
        <v>21</v>
      </c>
      <c r="AG18" s="376">
        <v>4.1700000000000001E-2</v>
      </c>
      <c r="AH18" s="376"/>
    </row>
    <row r="19" spans="1:34" x14ac:dyDescent="0.45">
      <c r="B19" s="381" t="s">
        <v>89</v>
      </c>
      <c r="C19" s="381"/>
      <c r="D19" s="381"/>
      <c r="AF19" s="23" t="s">
        <v>24</v>
      </c>
      <c r="AG19" s="376" t="s">
        <v>72</v>
      </c>
      <c r="AH19" s="376"/>
    </row>
    <row r="20" spans="1:34" ht="14.65" thickBot="1" x14ac:dyDescent="0.5">
      <c r="B20" s="382" t="s">
        <v>79</v>
      </c>
      <c r="C20" s="382"/>
      <c r="D20" s="382"/>
      <c r="AF20" s="23" t="s">
        <v>26</v>
      </c>
      <c r="AG20" s="376" t="s">
        <v>27</v>
      </c>
      <c r="AH20" s="376"/>
    </row>
    <row r="21" spans="1:34" ht="14.65" thickBot="1" x14ac:dyDescent="0.5">
      <c r="B21" s="49">
        <v>0.21</v>
      </c>
      <c r="C21" s="50" t="s">
        <v>44</v>
      </c>
      <c r="D21" s="51" t="s">
        <v>45</v>
      </c>
      <c r="AF21" s="23" t="s">
        <v>28</v>
      </c>
      <c r="AG21" s="376" t="s">
        <v>29</v>
      </c>
      <c r="AH21" s="376"/>
    </row>
    <row r="22" spans="1:34" x14ac:dyDescent="0.45">
      <c r="B22" s="7">
        <v>18.872399999999999</v>
      </c>
      <c r="C22" s="7">
        <v>20.356079999999999</v>
      </c>
      <c r="D22" s="7">
        <v>26.290800000000001</v>
      </c>
      <c r="AF22" s="23" t="s">
        <v>73</v>
      </c>
      <c r="AG22" s="376" t="s">
        <v>174</v>
      </c>
      <c r="AH22" s="376"/>
    </row>
    <row r="23" spans="1:34" x14ac:dyDescent="0.45">
      <c r="B23" s="7">
        <v>0</v>
      </c>
      <c r="C23" s="7">
        <v>9.6735910000000001</v>
      </c>
      <c r="D23" s="7">
        <v>27.181010000000001</v>
      </c>
      <c r="AF23" s="23" t="s">
        <v>30</v>
      </c>
      <c r="AG23" s="376">
        <v>4</v>
      </c>
      <c r="AH23" s="376"/>
    </row>
    <row r="24" spans="1:34" x14ac:dyDescent="0.45">
      <c r="B24" s="7">
        <v>3.2150310000000002</v>
      </c>
      <c r="C24" s="7">
        <v>6.7640919999999998</v>
      </c>
      <c r="D24" s="7">
        <v>13.862209999999999</v>
      </c>
    </row>
    <row r="25" spans="1:34" x14ac:dyDescent="0.45">
      <c r="B25" s="7">
        <v>7.4947809999999997</v>
      </c>
      <c r="C25" s="7">
        <v>21.79541</v>
      </c>
      <c r="D25" s="7">
        <v>20.960329999999999</v>
      </c>
    </row>
    <row r="26" spans="1:34" ht="14.65" thickBot="1" x14ac:dyDescent="0.5"/>
    <row r="27" spans="1:34" x14ac:dyDescent="0.45">
      <c r="A27" s="12" t="s">
        <v>18</v>
      </c>
      <c r="B27" s="13"/>
      <c r="C27" s="13"/>
      <c r="D27" s="14"/>
    </row>
    <row r="28" spans="1:34" x14ac:dyDescent="0.45">
      <c r="A28" s="6" t="s">
        <v>19</v>
      </c>
      <c r="B28" s="7"/>
      <c r="C28" s="7"/>
      <c r="D28" s="8"/>
    </row>
    <row r="29" spans="1:34" x14ac:dyDescent="0.45">
      <c r="A29" s="6" t="s">
        <v>20</v>
      </c>
      <c r="B29" s="7">
        <v>0.91810000000000003</v>
      </c>
      <c r="C29" s="7">
        <v>0.85940000000000005</v>
      </c>
      <c r="D29" s="8">
        <v>0.89580000000000004</v>
      </c>
    </row>
    <row r="30" spans="1:34" x14ac:dyDescent="0.45">
      <c r="A30" s="6" t="s">
        <v>21</v>
      </c>
      <c r="B30" s="7">
        <v>0.52639999999999998</v>
      </c>
      <c r="C30" s="7">
        <v>0.2581</v>
      </c>
      <c r="D30" s="8">
        <v>0.4103</v>
      </c>
    </row>
    <row r="31" spans="1:34" x14ac:dyDescent="0.45">
      <c r="A31" s="6" t="s">
        <v>22</v>
      </c>
      <c r="B31" s="7" t="s">
        <v>27</v>
      </c>
      <c r="C31" s="7" t="s">
        <v>27</v>
      </c>
      <c r="D31" s="8" t="s">
        <v>27</v>
      </c>
    </row>
    <row r="32" spans="1:34" ht="14.65" thickBot="1" x14ac:dyDescent="0.5">
      <c r="A32" s="20" t="s">
        <v>24</v>
      </c>
      <c r="B32" s="21" t="s">
        <v>75</v>
      </c>
      <c r="C32" s="21" t="s">
        <v>75</v>
      </c>
      <c r="D32" s="100" t="s">
        <v>75</v>
      </c>
      <c r="E32" s="7"/>
      <c r="F32" s="7"/>
    </row>
    <row r="33" spans="1:6" ht="14.65" thickBot="1" x14ac:dyDescent="0.5">
      <c r="A33" s="15" t="s">
        <v>25</v>
      </c>
      <c r="B33" s="10"/>
      <c r="C33" s="10"/>
      <c r="D33" s="11"/>
      <c r="E33" s="7"/>
      <c r="F33" s="7"/>
    </row>
    <row r="34" spans="1:6" x14ac:dyDescent="0.45">
      <c r="A34" s="6" t="s">
        <v>92</v>
      </c>
      <c r="C34" s="7">
        <v>8.9200000000000002E-2</v>
      </c>
      <c r="D34" s="8">
        <v>4.3200000000000002E-2</v>
      </c>
    </row>
    <row r="35" spans="1:6" x14ac:dyDescent="0.45">
      <c r="A35" s="6" t="s">
        <v>24</v>
      </c>
      <c r="C35" s="7" t="s">
        <v>75</v>
      </c>
      <c r="D35" s="8" t="s">
        <v>72</v>
      </c>
    </row>
    <row r="36" spans="1:6" x14ac:dyDescent="0.45">
      <c r="A36" s="6" t="s">
        <v>26</v>
      </c>
      <c r="C36" s="7" t="s">
        <v>23</v>
      </c>
      <c r="D36" s="8" t="s">
        <v>27</v>
      </c>
    </row>
    <row r="37" spans="1:6" x14ac:dyDescent="0.45">
      <c r="A37" s="6" t="s">
        <v>28</v>
      </c>
      <c r="C37" s="7" t="s">
        <v>29</v>
      </c>
      <c r="D37" s="8" t="s">
        <v>29</v>
      </c>
    </row>
    <row r="38" spans="1:6" x14ac:dyDescent="0.45">
      <c r="A38" s="6" t="s">
        <v>73</v>
      </c>
      <c r="C38" s="7" t="s">
        <v>91</v>
      </c>
      <c r="D38" s="8" t="s">
        <v>93</v>
      </c>
    </row>
    <row r="39" spans="1:6" ht="14.65" thickBot="1" x14ac:dyDescent="0.5">
      <c r="A39" s="20" t="s">
        <v>30</v>
      </c>
      <c r="B39" s="26"/>
      <c r="C39" s="21">
        <v>4</v>
      </c>
      <c r="D39" s="100">
        <v>4</v>
      </c>
    </row>
  </sheetData>
  <mergeCells count="34">
    <mergeCell ref="AJ5:AK5"/>
    <mergeCell ref="AL5:AM5"/>
    <mergeCell ref="AN5:AO5"/>
    <mergeCell ref="AP5:AQ5"/>
    <mergeCell ref="AJ11:AK11"/>
    <mergeCell ref="AL11:AM11"/>
    <mergeCell ref="AN11:AO11"/>
    <mergeCell ref="AP11:AQ11"/>
    <mergeCell ref="AJ13:AJ14"/>
    <mergeCell ref="AG23:AH23"/>
    <mergeCell ref="AF11:AH11"/>
    <mergeCell ref="AF17:AH17"/>
    <mergeCell ref="C1:F1"/>
    <mergeCell ref="G1:N1"/>
    <mergeCell ref="O1:V1"/>
    <mergeCell ref="B19:D19"/>
    <mergeCell ref="B20:D20"/>
    <mergeCell ref="AG18:AH18"/>
    <mergeCell ref="AG19:AH19"/>
    <mergeCell ref="AG20:AH20"/>
    <mergeCell ref="AG21:AH21"/>
    <mergeCell ref="AG22:AH22"/>
    <mergeCell ref="W1:AD1"/>
    <mergeCell ref="W2:Z2"/>
    <mergeCell ref="A4:A7"/>
    <mergeCell ref="A8:A11"/>
    <mergeCell ref="A12:A15"/>
    <mergeCell ref="G2:J2"/>
    <mergeCell ref="K2:N2"/>
    <mergeCell ref="AA2:AD2"/>
    <mergeCell ref="C2:F2"/>
    <mergeCell ref="AG4:AH4"/>
    <mergeCell ref="O2:R2"/>
    <mergeCell ref="S2:V2"/>
  </mergeCells>
  <conditionalFormatting sqref="AC8:AE11 Y8:Y11 Z4:AB7 E4:X7">
    <cfRule type="colorScale" priority="5">
      <colorScale>
        <cfvo type="min"/>
        <cfvo type="max"/>
        <color rgb="FFFFEF9C"/>
        <color rgb="FF63BE7B"/>
      </colorScale>
    </cfRule>
  </conditionalFormatting>
  <conditionalFormatting sqref="Z8:AB11 Y4:Y7 AC4:AE7 E8:X11">
    <cfRule type="colorScale" priority="4">
      <colorScale>
        <cfvo type="min"/>
        <cfvo type="max"/>
        <color rgb="FFFFEF9C"/>
        <color rgb="FF63BE7B"/>
      </colorScale>
    </cfRule>
  </conditionalFormatting>
  <conditionalFormatting sqref="C12:AE15">
    <cfRule type="colorScale" priority="574">
      <colorScale>
        <cfvo type="min"/>
        <cfvo type="max"/>
        <color rgb="FFFCFCFF"/>
        <color rgb="FFF8696B"/>
      </colorScale>
    </cfRule>
  </conditionalFormatting>
  <conditionalFormatting sqref="C4:D7">
    <cfRule type="colorScale" priority="2">
      <colorScale>
        <cfvo type="min"/>
        <cfvo type="max"/>
        <color rgb="FFFFEF9C"/>
        <color rgb="FF63BE7B"/>
      </colorScale>
    </cfRule>
  </conditionalFormatting>
  <conditionalFormatting sqref="C8:D11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F4796-DDE0-416F-A0DD-F061588C621F}">
  <dimension ref="A1:AU47"/>
  <sheetViews>
    <sheetView zoomScale="50" workbookViewId="0">
      <selection activeCell="B1" sqref="B1:C1"/>
    </sheetView>
  </sheetViews>
  <sheetFormatPr defaultRowHeight="14.25" x14ac:dyDescent="0.45"/>
  <cols>
    <col min="1" max="1" width="28.265625" bestFit="1" customWidth="1"/>
    <col min="2" max="3" width="15.6640625" bestFit="1" customWidth="1"/>
    <col min="4" max="11" width="5.73046875" bestFit="1" customWidth="1"/>
    <col min="12" max="12" width="4.73046875" bestFit="1" customWidth="1"/>
    <col min="13" max="13" width="6" bestFit="1" customWidth="1"/>
    <col min="14" max="22" width="11.73046875" bestFit="1" customWidth="1"/>
    <col min="23" max="23" width="1.265625" customWidth="1"/>
    <col min="24" max="25" width="2.73046875" customWidth="1"/>
    <col min="26" max="26" width="28.265625" bestFit="1" customWidth="1"/>
    <col min="27" max="28" width="15.6640625" bestFit="1" customWidth="1"/>
    <col min="29" max="34" width="5.73046875" bestFit="1" customWidth="1"/>
    <col min="35" max="35" width="9.796875" bestFit="1" customWidth="1"/>
    <col min="36" max="36" width="5.73046875" bestFit="1" customWidth="1"/>
    <col min="37" max="37" width="4.73046875" bestFit="1" customWidth="1"/>
    <col min="38" max="38" width="6" bestFit="1" customWidth="1"/>
    <col min="39" max="39" width="7.73046875" bestFit="1" customWidth="1"/>
    <col min="40" max="47" width="11.73046875" bestFit="1" customWidth="1"/>
    <col min="48" max="48" width="5.9296875" bestFit="1" customWidth="1"/>
    <col min="49" max="51" width="5.19921875" bestFit="1" customWidth="1"/>
    <col min="52" max="52" width="4.19921875" bestFit="1" customWidth="1"/>
    <col min="53" max="53" width="5.53125" bestFit="1" customWidth="1"/>
    <col min="54" max="54" width="6.46484375" bestFit="1" customWidth="1"/>
    <col min="55" max="55" width="5.19921875" bestFit="1" customWidth="1"/>
    <col min="56" max="56" width="5.9296875" bestFit="1" customWidth="1"/>
  </cols>
  <sheetData>
    <row r="1" spans="1:47" x14ac:dyDescent="0.45">
      <c r="B1" s="274">
        <v>0.21</v>
      </c>
      <c r="C1" s="275" t="s">
        <v>157</v>
      </c>
      <c r="X1" s="305"/>
      <c r="AA1" s="274">
        <v>0.21</v>
      </c>
      <c r="AB1" s="275" t="s">
        <v>157</v>
      </c>
    </row>
    <row r="2" spans="1:47" ht="21.4" thickBot="1" x14ac:dyDescent="0.7">
      <c r="A2" s="414" t="s">
        <v>241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X2" s="305"/>
      <c r="Z2" s="414" t="s">
        <v>242</v>
      </c>
      <c r="AA2" s="414"/>
      <c r="AB2" s="414"/>
      <c r="AC2" s="414"/>
      <c r="AD2" s="414"/>
      <c r="AE2" s="414"/>
      <c r="AF2" s="414"/>
      <c r="AG2" s="414"/>
      <c r="AH2" s="414"/>
      <c r="AI2" s="414"/>
      <c r="AJ2" s="414"/>
      <c r="AK2" s="414"/>
      <c r="AL2" s="414"/>
      <c r="AM2" s="414"/>
      <c r="AN2" s="414"/>
      <c r="AO2" s="414"/>
      <c r="AP2" s="414"/>
      <c r="AQ2" s="414"/>
      <c r="AR2" s="414"/>
      <c r="AS2" s="414"/>
      <c r="AT2" s="414"/>
      <c r="AU2" s="414"/>
    </row>
    <row r="3" spans="1:47" ht="14.65" thickBot="1" x14ac:dyDescent="0.5">
      <c r="B3" s="353" t="s">
        <v>42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5"/>
      <c r="O3" s="353" t="s">
        <v>43</v>
      </c>
      <c r="P3" s="354"/>
      <c r="Q3" s="354"/>
      <c r="R3" s="354"/>
      <c r="S3" s="354"/>
      <c r="T3" s="354"/>
      <c r="U3" s="354"/>
      <c r="V3" s="355"/>
      <c r="X3" s="305"/>
      <c r="AA3" s="353" t="s">
        <v>42</v>
      </c>
      <c r="AB3" s="354"/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5"/>
      <c r="AN3" s="353" t="s">
        <v>43</v>
      </c>
      <c r="AO3" s="354"/>
      <c r="AP3" s="354"/>
      <c r="AQ3" s="354"/>
      <c r="AR3" s="354"/>
      <c r="AS3" s="354"/>
      <c r="AT3" s="354"/>
      <c r="AU3" s="355"/>
    </row>
    <row r="4" spans="1:47" x14ac:dyDescent="0.45">
      <c r="A4" s="34" t="s">
        <v>240</v>
      </c>
      <c r="B4" s="283">
        <v>31</v>
      </c>
      <c r="C4" s="284">
        <v>32</v>
      </c>
      <c r="D4" s="284">
        <v>33</v>
      </c>
      <c r="E4" s="284">
        <v>34</v>
      </c>
      <c r="F4" s="284">
        <v>31</v>
      </c>
      <c r="G4" s="284">
        <v>32</v>
      </c>
      <c r="H4" s="284">
        <v>33</v>
      </c>
      <c r="I4" s="284">
        <v>34</v>
      </c>
      <c r="J4" s="284"/>
      <c r="K4" s="284"/>
      <c r="L4" s="284"/>
      <c r="M4" s="284"/>
      <c r="N4" s="285"/>
      <c r="O4" s="283">
        <v>31</v>
      </c>
      <c r="P4" s="284">
        <v>32</v>
      </c>
      <c r="Q4" s="284">
        <v>33</v>
      </c>
      <c r="R4" s="284">
        <v>34</v>
      </c>
      <c r="S4" s="284">
        <v>31</v>
      </c>
      <c r="T4" s="284">
        <v>32</v>
      </c>
      <c r="U4" s="284">
        <v>33</v>
      </c>
      <c r="V4" s="285">
        <v>34</v>
      </c>
      <c r="X4" s="305"/>
      <c r="Z4" s="34" t="s">
        <v>240</v>
      </c>
      <c r="AA4" s="283">
        <v>31</v>
      </c>
      <c r="AB4" s="284">
        <v>32</v>
      </c>
      <c r="AC4" s="284">
        <v>33</v>
      </c>
      <c r="AD4" s="284">
        <v>34</v>
      </c>
      <c r="AE4" s="284">
        <v>31</v>
      </c>
      <c r="AF4" s="284">
        <v>32</v>
      </c>
      <c r="AG4" s="284">
        <v>33</v>
      </c>
      <c r="AH4" s="284">
        <v>34</v>
      </c>
      <c r="AI4" s="284"/>
      <c r="AJ4" s="284"/>
      <c r="AK4" s="284"/>
      <c r="AL4" s="284"/>
      <c r="AM4" s="285"/>
      <c r="AN4" s="283">
        <v>31</v>
      </c>
      <c r="AO4" s="284">
        <v>32</v>
      </c>
      <c r="AP4" s="284">
        <v>33</v>
      </c>
      <c r="AQ4" s="284">
        <v>34</v>
      </c>
      <c r="AR4" s="284">
        <v>31</v>
      </c>
      <c r="AS4" s="284">
        <v>32</v>
      </c>
      <c r="AT4" s="284">
        <v>33</v>
      </c>
      <c r="AU4" s="285">
        <v>34</v>
      </c>
    </row>
    <row r="5" spans="1:47" x14ac:dyDescent="0.45">
      <c r="A5" s="34">
        <v>20000</v>
      </c>
      <c r="B5" s="191">
        <v>14256</v>
      </c>
      <c r="C5" s="202">
        <v>17116</v>
      </c>
      <c r="D5" s="202">
        <v>13938</v>
      </c>
      <c r="E5" s="202">
        <v>12650</v>
      </c>
      <c r="F5" s="38">
        <v>12032</v>
      </c>
      <c r="G5" s="38">
        <v>17355</v>
      </c>
      <c r="H5" s="38">
        <v>12145</v>
      </c>
      <c r="I5" s="38">
        <v>13086</v>
      </c>
      <c r="N5" s="19"/>
      <c r="O5" s="191">
        <f t="shared" ref="O5:V11" si="0">100-100*((B5-$N$7)/($N$6-$N$7))</f>
        <v>78.462906848074255</v>
      </c>
      <c r="P5" s="202">
        <f t="shared" si="0"/>
        <v>68.447825863654828</v>
      </c>
      <c r="Q5" s="202">
        <f t="shared" si="0"/>
        <v>79.576471796691521</v>
      </c>
      <c r="R5" s="202">
        <f t="shared" si="0"/>
        <v>84.086760016248249</v>
      </c>
      <c r="S5" s="38">
        <f t="shared" si="0"/>
        <v>86.250857935259148</v>
      </c>
      <c r="T5" s="38">
        <f t="shared" si="0"/>
        <v>67.610901263907891</v>
      </c>
      <c r="U5" s="38">
        <f t="shared" si="0"/>
        <v>85.855157183077552</v>
      </c>
      <c r="V5" s="281">
        <f t="shared" si="0"/>
        <v>82.55998543260948</v>
      </c>
      <c r="X5" s="305"/>
      <c r="Z5" s="34">
        <v>20000</v>
      </c>
      <c r="AA5" s="191">
        <v>11431</v>
      </c>
      <c r="AB5" s="202">
        <v>12688</v>
      </c>
      <c r="AC5" s="202">
        <v>11989</v>
      </c>
      <c r="AD5" s="202">
        <v>10685</v>
      </c>
      <c r="AE5" s="38">
        <v>14261</v>
      </c>
      <c r="AF5" s="38">
        <v>20189</v>
      </c>
      <c r="AG5" s="38">
        <v>13439</v>
      </c>
      <c r="AH5" s="38">
        <v>14597</v>
      </c>
      <c r="AM5" s="19"/>
      <c r="AN5" s="191">
        <f t="shared" ref="AN5:AU11" si="1">100-100*((AA5-$AM$7)/($AM$6-$AM$7))</f>
        <v>88.137766785747004</v>
      </c>
      <c r="AO5" s="202">
        <f t="shared" si="1"/>
        <v>83.709246693583054</v>
      </c>
      <c r="AP5" s="202">
        <f t="shared" si="1"/>
        <v>86.171884358199279</v>
      </c>
      <c r="AQ5" s="202">
        <f t="shared" si="1"/>
        <v>90.765989529386061</v>
      </c>
      <c r="AR5" s="38">
        <f t="shared" si="1"/>
        <v>78.167431176499605</v>
      </c>
      <c r="AS5" s="38">
        <f t="shared" si="1"/>
        <v>57.282572698895862</v>
      </c>
      <c r="AT5" s="38">
        <f t="shared" si="1"/>
        <v>81.063408516005381</v>
      </c>
      <c r="AU5" s="281">
        <f t="shared" si="1"/>
        <v>76.983674015825699</v>
      </c>
    </row>
    <row r="6" spans="1:47" x14ac:dyDescent="0.45">
      <c r="A6" s="34">
        <f>A5/2</f>
        <v>10000</v>
      </c>
      <c r="B6" s="191">
        <v>18705</v>
      </c>
      <c r="C6" s="202">
        <v>21597</v>
      </c>
      <c r="D6" s="202">
        <v>16959</v>
      </c>
      <c r="E6" s="202">
        <v>18421</v>
      </c>
      <c r="F6" s="38">
        <v>14408</v>
      </c>
      <c r="G6" s="38">
        <v>21088</v>
      </c>
      <c r="H6" s="38">
        <v>15647</v>
      </c>
      <c r="I6" s="38">
        <v>17517</v>
      </c>
      <c r="L6" s="24"/>
      <c r="M6" s="276" t="s">
        <v>36</v>
      </c>
      <c r="N6" s="19">
        <f>AVERAGE(K7:K11)</f>
        <v>36662.6</v>
      </c>
      <c r="O6" s="191">
        <f t="shared" si="0"/>
        <v>62.883502897136481</v>
      </c>
      <c r="P6" s="202">
        <f t="shared" si="0"/>
        <v>52.756365062541725</v>
      </c>
      <c r="Q6" s="202">
        <f t="shared" si="0"/>
        <v>68.997604784827502</v>
      </c>
      <c r="R6" s="202">
        <f t="shared" si="0"/>
        <v>63.878007442442467</v>
      </c>
      <c r="S6" s="38">
        <f t="shared" si="0"/>
        <v>77.930636809741472</v>
      </c>
      <c r="T6" s="38">
        <f t="shared" si="0"/>
        <v>54.538769335642954</v>
      </c>
      <c r="U6" s="38">
        <f t="shared" si="0"/>
        <v>73.591935642015713</v>
      </c>
      <c r="V6" s="281">
        <f t="shared" si="0"/>
        <v>67.043613459895326</v>
      </c>
      <c r="X6" s="305"/>
      <c r="Z6" s="34">
        <f>Z5/2</f>
        <v>10000</v>
      </c>
      <c r="AA6" s="191">
        <v>14477</v>
      </c>
      <c r="AB6" s="202">
        <v>15472</v>
      </c>
      <c r="AC6" s="202">
        <v>16244</v>
      </c>
      <c r="AD6" s="202">
        <v>11800</v>
      </c>
      <c r="AE6" s="38">
        <v>18045</v>
      </c>
      <c r="AF6" s="38">
        <v>22769</v>
      </c>
      <c r="AG6" s="38">
        <v>17929</v>
      </c>
      <c r="AH6" s="38">
        <v>18859</v>
      </c>
      <c r="AK6" s="24"/>
      <c r="AL6" s="276" t="s">
        <v>36</v>
      </c>
      <c r="AM6" s="19">
        <f>AVERAGE(AJ7:AJ11)</f>
        <v>36448.199999999997</v>
      </c>
      <c r="AN6" s="191">
        <f t="shared" si="1"/>
        <v>77.406444430352096</v>
      </c>
      <c r="AO6" s="202">
        <f t="shared" si="1"/>
        <v>73.900973076570764</v>
      </c>
      <c r="AP6" s="202">
        <f t="shared" si="1"/>
        <v>71.18115007645099</v>
      </c>
      <c r="AQ6" s="202">
        <f t="shared" si="1"/>
        <v>86.837747761078347</v>
      </c>
      <c r="AR6" s="38">
        <f t="shared" si="1"/>
        <v>64.836070771767396</v>
      </c>
      <c r="AS6" s="38">
        <f t="shared" si="1"/>
        <v>48.193008786578439</v>
      </c>
      <c r="AT6" s="38">
        <f t="shared" si="1"/>
        <v>65.2447488391429</v>
      </c>
      <c r="AU6" s="281">
        <f t="shared" si="1"/>
        <v>61.968278126563362</v>
      </c>
    </row>
    <row r="7" spans="1:47" x14ac:dyDescent="0.45">
      <c r="A7" s="34">
        <f t="shared" ref="A7:A11" si="2">A6/2</f>
        <v>5000</v>
      </c>
      <c r="B7" s="191">
        <v>22111</v>
      </c>
      <c r="C7" s="202">
        <v>25691</v>
      </c>
      <c r="D7" s="202">
        <v>23766</v>
      </c>
      <c r="E7" s="202">
        <v>22511</v>
      </c>
      <c r="F7" s="38">
        <v>19759</v>
      </c>
      <c r="G7" s="38">
        <v>25254</v>
      </c>
      <c r="H7" s="38">
        <v>20140</v>
      </c>
      <c r="I7" s="38">
        <v>21447</v>
      </c>
      <c r="K7" s="276">
        <v>36567</v>
      </c>
      <c r="L7" s="24"/>
      <c r="M7" s="277" t="s">
        <v>37</v>
      </c>
      <c r="N7" s="19">
        <f>AVERAGE(L9:L11)</f>
        <v>8105.666666666667</v>
      </c>
      <c r="O7" s="191">
        <f t="shared" si="0"/>
        <v>50.956451906600613</v>
      </c>
      <c r="P7" s="202">
        <f t="shared" si="0"/>
        <v>38.420091793236431</v>
      </c>
      <c r="Q7" s="202">
        <f t="shared" si="0"/>
        <v>45.161011686595664</v>
      </c>
      <c r="R7" s="202">
        <f t="shared" si="0"/>
        <v>49.555741279409084</v>
      </c>
      <c r="S7" s="38">
        <f t="shared" si="0"/>
        <v>59.192630394486805</v>
      </c>
      <c r="T7" s="38">
        <f t="shared" si="0"/>
        <v>39.950368153443186</v>
      </c>
      <c r="U7" s="38">
        <f t="shared" si="0"/>
        <v>57.858453522086876</v>
      </c>
      <c r="V7" s="281">
        <f t="shared" si="0"/>
        <v>53.281631547738549</v>
      </c>
      <c r="X7" s="305"/>
      <c r="Z7" s="34">
        <f t="shared" ref="Z7:Z11" si="3">Z6/2</f>
        <v>5000</v>
      </c>
      <c r="AA7" s="191">
        <v>20098</v>
      </c>
      <c r="AB7" s="202">
        <v>21186</v>
      </c>
      <c r="AC7" s="202">
        <v>20697</v>
      </c>
      <c r="AD7" s="202">
        <v>17478</v>
      </c>
      <c r="AE7" s="38">
        <v>21968</v>
      </c>
      <c r="AF7" s="38">
        <v>24680</v>
      </c>
      <c r="AG7" s="38">
        <v>22180</v>
      </c>
      <c r="AH7" s="38">
        <v>21773</v>
      </c>
      <c r="AJ7" s="276">
        <v>37049</v>
      </c>
      <c r="AK7" s="24"/>
      <c r="AL7" s="277" t="s">
        <v>37</v>
      </c>
      <c r="AM7" s="19">
        <f>AVERAGE(AK9:AK11)</f>
        <v>8064</v>
      </c>
      <c r="AN7" s="191">
        <f t="shared" si="1"/>
        <v>57.603173596578372</v>
      </c>
      <c r="AO7" s="202">
        <f t="shared" si="1"/>
        <v>53.770055171539092</v>
      </c>
      <c r="AP7" s="202">
        <f t="shared" si="1"/>
        <v>55.492844610734139</v>
      </c>
      <c r="AQ7" s="202">
        <f t="shared" si="1"/>
        <v>66.833660980404588</v>
      </c>
      <c r="AR7" s="38">
        <f t="shared" si="1"/>
        <v>51.015001303542107</v>
      </c>
      <c r="AS7" s="38">
        <f t="shared" si="1"/>
        <v>41.460389935245658</v>
      </c>
      <c r="AT7" s="38">
        <f t="shared" si="1"/>
        <v>50.268106904545483</v>
      </c>
      <c r="AU7" s="281">
        <f t="shared" si="1"/>
        <v>51.702003227147493</v>
      </c>
    </row>
    <row r="8" spans="1:47" x14ac:dyDescent="0.45">
      <c r="A8" s="34">
        <f t="shared" si="2"/>
        <v>2500</v>
      </c>
      <c r="B8" s="191">
        <v>27675</v>
      </c>
      <c r="C8" s="202">
        <v>29591</v>
      </c>
      <c r="D8" s="202">
        <v>27303</v>
      </c>
      <c r="E8" s="202">
        <v>28226</v>
      </c>
      <c r="F8" s="38">
        <v>24969</v>
      </c>
      <c r="G8" s="38">
        <v>29217</v>
      </c>
      <c r="H8" s="38">
        <v>25348</v>
      </c>
      <c r="I8" s="38">
        <v>26055</v>
      </c>
      <c r="K8" s="276">
        <v>36404</v>
      </c>
      <c r="N8" s="19"/>
      <c r="O8" s="191">
        <f t="shared" si="0"/>
        <v>31.472567082366453</v>
      </c>
      <c r="P8" s="202">
        <f t="shared" si="0"/>
        <v>24.763163178119029</v>
      </c>
      <c r="Q8" s="202">
        <f t="shared" si="0"/>
        <v>32.77522796565458</v>
      </c>
      <c r="R8" s="202">
        <f t="shared" si="0"/>
        <v>29.543088193410114</v>
      </c>
      <c r="S8" s="38">
        <f t="shared" si="0"/>
        <v>40.948374475317138</v>
      </c>
      <c r="T8" s="38">
        <f t="shared" si="0"/>
        <v>26.072827614543101</v>
      </c>
      <c r="U8" s="38">
        <f t="shared" si="0"/>
        <v>39.621201156053168</v>
      </c>
      <c r="V8" s="281">
        <f t="shared" si="0"/>
        <v>37.145445122492134</v>
      </c>
      <c r="X8" s="305"/>
      <c r="Z8" s="34">
        <f t="shared" si="3"/>
        <v>2500</v>
      </c>
      <c r="AA8" s="191">
        <v>23229</v>
      </c>
      <c r="AB8" s="202">
        <v>24630</v>
      </c>
      <c r="AC8" s="202">
        <v>23914</v>
      </c>
      <c r="AD8" s="202">
        <v>22246</v>
      </c>
      <c r="AE8" s="38">
        <v>23893</v>
      </c>
      <c r="AF8" s="38">
        <v>26034</v>
      </c>
      <c r="AG8" s="38">
        <v>24824</v>
      </c>
      <c r="AH8" s="38">
        <v>25083</v>
      </c>
      <c r="AJ8" s="276">
        <v>36627</v>
      </c>
      <c r="AM8" s="19"/>
      <c r="AN8" s="191">
        <f t="shared" si="1"/>
        <v>46.572388864227278</v>
      </c>
      <c r="AO8" s="202">
        <f t="shared" si="1"/>
        <v>41.63654427463166</v>
      </c>
      <c r="AP8" s="202">
        <f t="shared" si="1"/>
        <v>44.159074414639122</v>
      </c>
      <c r="AQ8" s="202">
        <f t="shared" si="1"/>
        <v>50.035583176555967</v>
      </c>
      <c r="AR8" s="38">
        <f t="shared" si="1"/>
        <v>44.233059237181237</v>
      </c>
      <c r="AS8" s="38">
        <f t="shared" si="1"/>
        <v>36.690130424672873</v>
      </c>
      <c r="AT8" s="38">
        <f t="shared" si="1"/>
        <v>40.953065437813983</v>
      </c>
      <c r="AU8" s="281">
        <f t="shared" si="1"/>
        <v>40.040585959794527</v>
      </c>
    </row>
    <row r="9" spans="1:47" x14ac:dyDescent="0.45">
      <c r="A9" s="34">
        <f t="shared" si="2"/>
        <v>1250</v>
      </c>
      <c r="B9" s="191">
        <v>29993</v>
      </c>
      <c r="C9" s="202">
        <v>32598</v>
      </c>
      <c r="D9" s="202">
        <v>30648</v>
      </c>
      <c r="E9" s="202">
        <v>30828</v>
      </c>
      <c r="F9" s="38">
        <v>28029</v>
      </c>
      <c r="G9" s="38">
        <v>30689</v>
      </c>
      <c r="H9" s="38">
        <v>29173</v>
      </c>
      <c r="I9" s="38">
        <v>27942</v>
      </c>
      <c r="K9" s="276">
        <v>36531</v>
      </c>
      <c r="L9" s="277">
        <v>8116</v>
      </c>
      <c r="N9" s="19"/>
      <c r="O9" s="191">
        <f t="shared" si="0"/>
        <v>23.355448997791541</v>
      </c>
      <c r="P9" s="202">
        <f t="shared" si="0"/>
        <v>14.233321038206711</v>
      </c>
      <c r="Q9" s="202">
        <f t="shared" si="0"/>
        <v>21.061785345765415</v>
      </c>
      <c r="R9" s="202">
        <f t="shared" si="0"/>
        <v>20.43146556352923</v>
      </c>
      <c r="S9" s="38">
        <f t="shared" si="0"/>
        <v>30.232938177301946</v>
      </c>
      <c r="T9" s="38">
        <f t="shared" si="0"/>
        <v>20.918212506478284</v>
      </c>
      <c r="U9" s="38">
        <f t="shared" si="0"/>
        <v>26.226905783534178</v>
      </c>
      <c r="V9" s="281">
        <f t="shared" si="0"/>
        <v>30.5375927387161</v>
      </c>
      <c r="X9" s="305"/>
      <c r="Z9" s="34">
        <f t="shared" si="3"/>
        <v>1250</v>
      </c>
      <c r="AA9" s="191">
        <v>28233</v>
      </c>
      <c r="AB9" s="202">
        <v>27045</v>
      </c>
      <c r="AC9" s="202">
        <v>26989</v>
      </c>
      <c r="AD9" s="202">
        <v>26033</v>
      </c>
      <c r="AE9" s="38">
        <v>26024</v>
      </c>
      <c r="AF9" s="38">
        <v>27645</v>
      </c>
      <c r="AG9" s="38">
        <v>29868</v>
      </c>
      <c r="AH9" s="38">
        <v>27118</v>
      </c>
      <c r="AJ9" s="276">
        <v>36918</v>
      </c>
      <c r="AK9" s="277">
        <v>8079</v>
      </c>
      <c r="AM9" s="19"/>
      <c r="AN9" s="191">
        <f t="shared" si="1"/>
        <v>28.942862578476749</v>
      </c>
      <c r="AO9" s="202">
        <f t="shared" si="1"/>
        <v>33.128289682288028</v>
      </c>
      <c r="AP9" s="202">
        <f t="shared" si="1"/>
        <v>33.32558254240034</v>
      </c>
      <c r="AQ9" s="202">
        <f t="shared" si="1"/>
        <v>36.693653511460603</v>
      </c>
      <c r="AR9" s="38">
        <f t="shared" si="1"/>
        <v>36.725361292550076</v>
      </c>
      <c r="AS9" s="38">
        <f t="shared" si="1"/>
        <v>31.014437609656071</v>
      </c>
      <c r="AT9" s="38">
        <f t="shared" si="1"/>
        <v>23.182615680554662</v>
      </c>
      <c r="AU9" s="281">
        <f t="shared" si="1"/>
        <v>32.871104346784477</v>
      </c>
    </row>
    <row r="10" spans="1:47" x14ac:dyDescent="0.45">
      <c r="A10" s="34">
        <f t="shared" si="2"/>
        <v>625</v>
      </c>
      <c r="B10" s="191">
        <v>32652</v>
      </c>
      <c r="C10" s="202">
        <v>33595</v>
      </c>
      <c r="D10" s="202">
        <v>32748</v>
      </c>
      <c r="E10" s="202">
        <v>32349</v>
      </c>
      <c r="F10" s="38">
        <v>30476</v>
      </c>
      <c r="G10" s="38">
        <v>32719</v>
      </c>
      <c r="H10" s="38">
        <v>29351</v>
      </c>
      <c r="I10" s="38">
        <v>28613</v>
      </c>
      <c r="K10" s="276">
        <v>36765</v>
      </c>
      <c r="L10" s="277">
        <v>8102</v>
      </c>
      <c r="N10" s="19"/>
      <c r="O10" s="191">
        <f t="shared" si="0"/>
        <v>14.044225103535851</v>
      </c>
      <c r="P10" s="202">
        <f t="shared" si="0"/>
        <v>10.742049799931834</v>
      </c>
      <c r="Q10" s="202">
        <f t="shared" si="0"/>
        <v>13.708054553009887</v>
      </c>
      <c r="R10" s="202">
        <f t="shared" si="0"/>
        <v>15.105263403633444</v>
      </c>
      <c r="S10" s="38">
        <f t="shared" si="0"/>
        <v>21.664090915457763</v>
      </c>
      <c r="T10" s="38">
        <f t="shared" si="0"/>
        <v>13.809606073481277</v>
      </c>
      <c r="U10" s="38">
        <f t="shared" si="0"/>
        <v>25.603589554433952</v>
      </c>
      <c r="V10" s="281">
        <f t="shared" si="0"/>
        <v>28.187900661602313</v>
      </c>
      <c r="X10" s="305"/>
      <c r="Z10" s="34">
        <f t="shared" si="3"/>
        <v>625</v>
      </c>
      <c r="AA10" s="191">
        <v>28205</v>
      </c>
      <c r="AB10" s="202">
        <v>28322</v>
      </c>
      <c r="AC10" s="202">
        <v>28856</v>
      </c>
      <c r="AD10" s="202">
        <v>26902</v>
      </c>
      <c r="AE10" s="38">
        <v>28399</v>
      </c>
      <c r="AF10" s="38">
        <v>28616</v>
      </c>
      <c r="AG10" s="38">
        <v>29345</v>
      </c>
      <c r="AH10" s="38">
        <v>29614</v>
      </c>
      <c r="AJ10" s="276">
        <v>35079</v>
      </c>
      <c r="AK10" s="277">
        <v>8044</v>
      </c>
      <c r="AM10" s="19"/>
      <c r="AN10" s="191">
        <f t="shared" si="1"/>
        <v>29.041509008532913</v>
      </c>
      <c r="AO10" s="202">
        <f t="shared" si="1"/>
        <v>28.629307854369685</v>
      </c>
      <c r="AP10" s="202">
        <f t="shared" si="1"/>
        <v>26.747979509727244</v>
      </c>
      <c r="AQ10" s="202">
        <f t="shared" si="1"/>
        <v>33.632091092931987</v>
      </c>
      <c r="AR10" s="38">
        <f t="shared" si="1"/>
        <v>28.358030171715242</v>
      </c>
      <c r="AS10" s="38">
        <f t="shared" si="1"/>
        <v>27.593520338780024</v>
      </c>
      <c r="AT10" s="38">
        <f t="shared" si="1"/>
        <v>25.02519007053219</v>
      </c>
      <c r="AU10" s="281">
        <f t="shared" si="1"/>
        <v>24.077479724635538</v>
      </c>
    </row>
    <row r="11" spans="1:47" ht="14.65" thickBot="1" x14ac:dyDescent="0.5">
      <c r="A11" s="34">
        <f t="shared" si="2"/>
        <v>312.5</v>
      </c>
      <c r="B11" s="278">
        <v>34518</v>
      </c>
      <c r="C11" s="192">
        <v>35062</v>
      </c>
      <c r="D11" s="192">
        <v>34374</v>
      </c>
      <c r="E11" s="192">
        <v>34667</v>
      </c>
      <c r="F11" s="44">
        <v>33422</v>
      </c>
      <c r="G11" s="44">
        <v>33462</v>
      </c>
      <c r="H11" s="44">
        <v>31924</v>
      </c>
      <c r="I11" s="44">
        <v>30297</v>
      </c>
      <c r="J11" s="26"/>
      <c r="K11" s="279">
        <v>37046</v>
      </c>
      <c r="L11" s="280">
        <v>8099</v>
      </c>
      <c r="M11" s="26"/>
      <c r="N11" s="22"/>
      <c r="O11" s="278">
        <f t="shared" si="0"/>
        <v>7.5099100276873685</v>
      </c>
      <c r="P11" s="192">
        <f t="shared" si="0"/>
        <v>5.6049435747068941</v>
      </c>
      <c r="Q11" s="192">
        <f t="shared" si="0"/>
        <v>8.014165853476328</v>
      </c>
      <c r="R11" s="192">
        <f t="shared" si="0"/>
        <v>6.9881453190585319</v>
      </c>
      <c r="S11" s="44">
        <f t="shared" si="0"/>
        <v>11.347857146192169</v>
      </c>
      <c r="T11" s="44">
        <f t="shared" si="0"/>
        <v>11.20778608347301</v>
      </c>
      <c r="U11" s="44">
        <f t="shared" si="0"/>
        <v>16.593518445024429</v>
      </c>
      <c r="V11" s="282">
        <f t="shared" si="0"/>
        <v>22.29090892112599</v>
      </c>
      <c r="X11" s="305"/>
      <c r="Z11" s="34">
        <f t="shared" si="3"/>
        <v>312.5</v>
      </c>
      <c r="AA11" s="278">
        <v>30250</v>
      </c>
      <c r="AB11" s="192">
        <v>30872</v>
      </c>
      <c r="AC11" s="192">
        <v>30963</v>
      </c>
      <c r="AD11" s="192">
        <v>29504</v>
      </c>
      <c r="AE11" s="44">
        <v>29454</v>
      </c>
      <c r="AF11" s="44">
        <v>30955</v>
      </c>
      <c r="AG11" s="44">
        <v>31646</v>
      </c>
      <c r="AH11" s="44">
        <v>31304</v>
      </c>
      <c r="AI11" s="26"/>
      <c r="AJ11" s="279">
        <v>36568</v>
      </c>
      <c r="AK11" s="280">
        <v>8069</v>
      </c>
      <c r="AL11" s="26"/>
      <c r="AM11" s="22"/>
      <c r="AN11" s="278">
        <f t="shared" si="1"/>
        <v>21.836796527645646</v>
      </c>
      <c r="AO11" s="192">
        <f t="shared" si="1"/>
        <v>19.645436545683864</v>
      </c>
      <c r="AP11" s="192">
        <f t="shared" si="1"/>
        <v>19.324835648001354</v>
      </c>
      <c r="AQ11" s="192">
        <f t="shared" si="1"/>
        <v>24.465019271284717</v>
      </c>
      <c r="AR11" s="44">
        <f t="shared" si="1"/>
        <v>24.64117361067072</v>
      </c>
      <c r="AS11" s="44">
        <f t="shared" si="1"/>
        <v>19.353020342303111</v>
      </c>
      <c r="AT11" s="44">
        <f t="shared" si="1"/>
        <v>16.91856737198863</v>
      </c>
      <c r="AU11" s="282">
        <f t="shared" si="1"/>
        <v>18.123463053388846</v>
      </c>
    </row>
    <row r="12" spans="1:47" ht="14.65" thickBot="1" x14ac:dyDescent="0.5">
      <c r="X12" s="305"/>
    </row>
    <row r="13" spans="1:47" ht="23.65" thickBot="1" x14ac:dyDescent="0.75">
      <c r="A13" s="1" t="s">
        <v>0</v>
      </c>
      <c r="B13" s="2"/>
      <c r="C13" s="3"/>
      <c r="X13" s="305"/>
      <c r="Z13" s="1" t="s">
        <v>0</v>
      </c>
      <c r="AA13" s="2"/>
      <c r="AB13" s="3"/>
    </row>
    <row r="14" spans="1:47" ht="14.25" customHeight="1" thickBot="1" x14ac:dyDescent="0.5">
      <c r="A14" s="99"/>
      <c r="B14" s="49">
        <v>0.21</v>
      </c>
      <c r="C14" s="51" t="s">
        <v>45</v>
      </c>
      <c r="X14" s="305"/>
      <c r="Z14" s="99"/>
      <c r="AA14" s="49">
        <v>0.21</v>
      </c>
      <c r="AB14" s="51" t="s">
        <v>45</v>
      </c>
    </row>
    <row r="15" spans="1:47" ht="14.25" customHeight="1" x14ac:dyDescent="0.45">
      <c r="A15" s="6" t="s">
        <v>1</v>
      </c>
      <c r="B15" s="7"/>
      <c r="C15" s="8"/>
      <c r="X15" s="305"/>
      <c r="Z15" s="6" t="s">
        <v>1</v>
      </c>
      <c r="AA15" s="7"/>
      <c r="AB15" s="8"/>
    </row>
    <row r="16" spans="1:47" x14ac:dyDescent="0.45">
      <c r="A16" s="6" t="s">
        <v>2</v>
      </c>
      <c r="B16" s="7"/>
      <c r="C16" s="8"/>
      <c r="X16" s="305"/>
      <c r="Z16" s="6" t="s">
        <v>2</v>
      </c>
      <c r="AA16" s="7"/>
      <c r="AB16" s="8"/>
    </row>
    <row r="17" spans="1:28" x14ac:dyDescent="0.45">
      <c r="A17" s="6" t="s">
        <v>3</v>
      </c>
      <c r="B17" s="7">
        <v>0.57210000000000005</v>
      </c>
      <c r="C17" s="8">
        <v>0.40400000000000003</v>
      </c>
      <c r="X17" s="305"/>
      <c r="Z17" s="6" t="s">
        <v>3</v>
      </c>
      <c r="AA17" s="7">
        <v>0.4738</v>
      </c>
      <c r="AB17" s="8">
        <v>0.3427</v>
      </c>
    </row>
    <row r="18" spans="1:28" x14ac:dyDescent="0.45">
      <c r="A18" s="6" t="s">
        <v>4</v>
      </c>
      <c r="B18" s="7">
        <v>-0.24249999999999999</v>
      </c>
      <c r="C18" s="8">
        <v>-0.39360000000000001</v>
      </c>
      <c r="X18" s="305"/>
      <c r="Z18" s="6" t="s">
        <v>4</v>
      </c>
      <c r="AA18" s="7">
        <v>-0.32440000000000002</v>
      </c>
      <c r="AB18" s="8">
        <v>-0.46500000000000002</v>
      </c>
    </row>
    <row r="19" spans="1:28" x14ac:dyDescent="0.45">
      <c r="A19" s="6" t="s">
        <v>5</v>
      </c>
      <c r="B19" s="7"/>
      <c r="C19" s="8"/>
      <c r="X19" s="305"/>
      <c r="Z19" s="6" t="s">
        <v>5</v>
      </c>
      <c r="AA19" s="7"/>
      <c r="AB19" s="8"/>
    </row>
    <row r="20" spans="1:28" x14ac:dyDescent="0.45">
      <c r="A20" s="6" t="s">
        <v>3</v>
      </c>
      <c r="B20" s="7" t="s">
        <v>243</v>
      </c>
      <c r="C20" s="8" t="s">
        <v>244</v>
      </c>
      <c r="X20" s="305"/>
      <c r="Z20" s="6" t="s">
        <v>3</v>
      </c>
      <c r="AA20" s="7" t="s">
        <v>248</v>
      </c>
      <c r="AB20" s="8" t="s">
        <v>249</v>
      </c>
    </row>
    <row r="21" spans="1:28" x14ac:dyDescent="0.45">
      <c r="A21" s="6" t="s">
        <v>4</v>
      </c>
      <c r="B21" s="7" t="s">
        <v>245</v>
      </c>
      <c r="C21" s="8" t="s">
        <v>246</v>
      </c>
      <c r="X21" s="305"/>
      <c r="Z21" s="6" t="s">
        <v>4</v>
      </c>
      <c r="AA21" s="7" t="s">
        <v>250</v>
      </c>
      <c r="AB21" s="8" t="s">
        <v>251</v>
      </c>
    </row>
    <row r="22" spans="1:28" x14ac:dyDescent="0.45">
      <c r="A22" s="6" t="s">
        <v>6</v>
      </c>
      <c r="B22" s="7"/>
      <c r="C22" s="8"/>
      <c r="X22" s="305"/>
      <c r="Z22" s="6" t="s">
        <v>6</v>
      </c>
      <c r="AA22" s="7"/>
      <c r="AB22" s="8"/>
    </row>
    <row r="23" spans="1:28" x14ac:dyDescent="0.45">
      <c r="A23" s="6" t="s">
        <v>7</v>
      </c>
      <c r="B23" s="7">
        <v>27</v>
      </c>
      <c r="C23" s="8">
        <v>27</v>
      </c>
      <c r="X23" s="305"/>
      <c r="Z23" s="6" t="s">
        <v>7</v>
      </c>
      <c r="AA23" s="7">
        <v>27</v>
      </c>
      <c r="AB23" s="8">
        <v>27</v>
      </c>
    </row>
    <row r="24" spans="1:28" x14ac:dyDescent="0.45">
      <c r="A24" s="6" t="s">
        <v>8</v>
      </c>
      <c r="B24" s="7">
        <v>0.96779999999999999</v>
      </c>
      <c r="C24" s="8">
        <v>0.87809999999999999</v>
      </c>
      <c r="X24" s="305"/>
      <c r="Z24" s="6" t="s">
        <v>8</v>
      </c>
      <c r="AA24" s="7">
        <v>0.97919999999999996</v>
      </c>
      <c r="AB24" s="8">
        <v>0.93079999999999996</v>
      </c>
    </row>
    <row r="25" spans="1:28" x14ac:dyDescent="0.45">
      <c r="A25" s="6" t="s">
        <v>9</v>
      </c>
      <c r="B25" s="7">
        <v>551.29999999999995</v>
      </c>
      <c r="C25" s="8">
        <v>1918</v>
      </c>
      <c r="X25" s="305"/>
      <c r="Z25" s="6" t="s">
        <v>9</v>
      </c>
      <c r="AA25" s="7">
        <v>352.8</v>
      </c>
      <c r="AB25" s="8">
        <v>1174</v>
      </c>
    </row>
    <row r="26" spans="1:28" x14ac:dyDescent="0.45">
      <c r="A26" s="6" t="s">
        <v>10</v>
      </c>
      <c r="B26" s="7">
        <v>4.5190000000000001</v>
      </c>
      <c r="C26" s="8">
        <v>8.4290000000000003</v>
      </c>
      <c r="X26" s="305"/>
      <c r="Z26" s="6" t="s">
        <v>10</v>
      </c>
      <c r="AA26" s="7">
        <v>3.6150000000000002</v>
      </c>
      <c r="AB26" s="8">
        <v>6.5940000000000003</v>
      </c>
    </row>
    <row r="27" spans="1:28" x14ac:dyDescent="0.45">
      <c r="A27" s="6" t="s">
        <v>11</v>
      </c>
      <c r="B27" s="7"/>
      <c r="C27" s="8"/>
      <c r="X27" s="305"/>
      <c r="Z27" s="6" t="s">
        <v>11</v>
      </c>
      <c r="AA27" s="7"/>
      <c r="AB27" s="8"/>
    </row>
    <row r="28" spans="1:28" x14ac:dyDescent="0.45">
      <c r="A28" s="6" t="s">
        <v>3</v>
      </c>
      <c r="B28" s="7" t="s">
        <v>12</v>
      </c>
      <c r="C28" s="8" t="s">
        <v>12</v>
      </c>
      <c r="X28" s="305"/>
      <c r="Z28" s="6" t="s">
        <v>3</v>
      </c>
      <c r="AA28" s="7" t="s">
        <v>12</v>
      </c>
      <c r="AB28" s="8" t="s">
        <v>12</v>
      </c>
    </row>
    <row r="29" spans="1:28" x14ac:dyDescent="0.45">
      <c r="A29" s="6"/>
      <c r="B29" s="7"/>
      <c r="C29" s="8"/>
      <c r="T29" s="5"/>
      <c r="U29" s="5"/>
      <c r="V29" s="5"/>
      <c r="X29" s="305"/>
      <c r="Z29" s="6"/>
      <c r="AA29" s="7"/>
      <c r="AB29" s="8"/>
    </row>
    <row r="30" spans="1:28" x14ac:dyDescent="0.45">
      <c r="A30" s="6" t="s">
        <v>13</v>
      </c>
      <c r="B30" s="7"/>
      <c r="C30" s="8"/>
      <c r="T30" s="23"/>
      <c r="U30" s="7"/>
      <c r="V30" s="7"/>
      <c r="X30" s="305"/>
      <c r="Z30" s="6" t="s">
        <v>13</v>
      </c>
      <c r="AA30" s="7"/>
      <c r="AB30" s="8"/>
    </row>
    <row r="31" spans="1:28" x14ac:dyDescent="0.45">
      <c r="A31" s="6" t="s">
        <v>14</v>
      </c>
      <c r="B31" s="7">
        <v>42</v>
      </c>
      <c r="C31" s="8">
        <v>42</v>
      </c>
      <c r="T31" s="23"/>
      <c r="U31" s="7"/>
      <c r="V31" s="7"/>
      <c r="X31" s="305"/>
      <c r="Z31" s="6" t="s">
        <v>14</v>
      </c>
      <c r="AA31" s="7">
        <v>42</v>
      </c>
      <c r="AB31" s="8">
        <v>42</v>
      </c>
    </row>
    <row r="32" spans="1:28" ht="14.65" thickBot="1" x14ac:dyDescent="0.5">
      <c r="A32" s="20" t="s">
        <v>15</v>
      </c>
      <c r="B32" s="21">
        <v>28</v>
      </c>
      <c r="C32" s="100">
        <v>28</v>
      </c>
      <c r="T32" s="23"/>
      <c r="U32" s="7"/>
      <c r="V32" s="7"/>
      <c r="X32" s="305"/>
      <c r="Z32" s="20" t="s">
        <v>15</v>
      </c>
      <c r="AA32" s="21">
        <v>28</v>
      </c>
      <c r="AB32" s="100">
        <v>28</v>
      </c>
    </row>
    <row r="33" spans="1:29" ht="14.65" thickBot="1" x14ac:dyDescent="0.5">
      <c r="T33" s="23"/>
      <c r="U33" s="7"/>
      <c r="V33" s="7"/>
      <c r="X33" s="305"/>
    </row>
    <row r="34" spans="1:29" ht="18.399999999999999" thickBot="1" x14ac:dyDescent="0.6">
      <c r="A34" s="299" t="s">
        <v>16</v>
      </c>
      <c r="B34" s="299"/>
      <c r="C34" s="11"/>
      <c r="T34" s="23"/>
      <c r="U34" s="7"/>
      <c r="V34" s="7"/>
      <c r="X34" s="305"/>
      <c r="Z34" s="299" t="s">
        <v>16</v>
      </c>
      <c r="AA34" s="299"/>
      <c r="AB34" s="11"/>
    </row>
    <row r="35" spans="1:29" ht="14.65" thickBot="1" x14ac:dyDescent="0.5">
      <c r="A35" s="4"/>
      <c r="B35" s="49">
        <v>0.21</v>
      </c>
      <c r="C35" s="51" t="s">
        <v>45</v>
      </c>
      <c r="T35" s="23"/>
      <c r="U35" s="7"/>
      <c r="V35" s="7"/>
      <c r="X35" s="305"/>
      <c r="Z35" s="4"/>
      <c r="AA35" s="49">
        <v>0.21</v>
      </c>
      <c r="AB35" s="51" t="s">
        <v>45</v>
      </c>
    </row>
    <row r="36" spans="1:29" x14ac:dyDescent="0.45">
      <c r="A36" s="34">
        <v>31</v>
      </c>
      <c r="B36" s="303">
        <v>0.5081</v>
      </c>
      <c r="C36" s="301">
        <v>0.31130000000000002</v>
      </c>
      <c r="T36" s="23"/>
      <c r="U36" s="7"/>
      <c r="V36" s="7"/>
      <c r="X36" s="305"/>
      <c r="Z36" s="34">
        <v>31</v>
      </c>
      <c r="AA36" s="303">
        <v>0.47260000000000002</v>
      </c>
      <c r="AB36" s="301">
        <v>0.27500000000000002</v>
      </c>
    </row>
    <row r="37" spans="1:29" x14ac:dyDescent="0.45">
      <c r="A37" s="34">
        <v>32</v>
      </c>
      <c r="B37" s="168">
        <v>0.83020000000000005</v>
      </c>
      <c r="C37" s="169">
        <v>0.74770000000000003</v>
      </c>
      <c r="T37" s="23"/>
      <c r="U37" s="7"/>
      <c r="V37" s="7"/>
      <c r="X37" s="305"/>
      <c r="Z37" s="34">
        <v>32</v>
      </c>
      <c r="AA37" s="168">
        <v>0.59789999999999999</v>
      </c>
      <c r="AB37" s="169">
        <v>0.56840000000000002</v>
      </c>
    </row>
    <row r="38" spans="1:29" x14ac:dyDescent="0.45">
      <c r="A38" s="34">
        <v>33</v>
      </c>
      <c r="B38" s="168">
        <v>0.50760000000000005</v>
      </c>
      <c r="C38" s="169">
        <v>0.33069999999999999</v>
      </c>
      <c r="T38" s="23"/>
      <c r="U38" s="7"/>
      <c r="V38" s="7"/>
      <c r="X38" s="305"/>
      <c r="Z38" s="34">
        <v>33</v>
      </c>
      <c r="AA38" s="168">
        <v>0.43369999999999997</v>
      </c>
      <c r="AB38" s="169">
        <v>0.2923</v>
      </c>
    </row>
    <row r="39" spans="1:29" ht="14.65" thickBot="1" x14ac:dyDescent="0.5">
      <c r="A39" s="34">
        <v>34</v>
      </c>
      <c r="B39" s="304">
        <v>0.50880000000000003</v>
      </c>
      <c r="C39" s="302">
        <v>0.36009999999999998</v>
      </c>
      <c r="T39" s="23"/>
      <c r="U39" s="7"/>
      <c r="V39" s="7"/>
      <c r="X39" s="305"/>
      <c r="Z39" s="34">
        <v>34</v>
      </c>
      <c r="AA39" s="304">
        <v>0.41099999999999998</v>
      </c>
      <c r="AB39" s="302">
        <v>0.31030000000000002</v>
      </c>
    </row>
    <row r="40" spans="1:29" ht="21.4" thickBot="1" x14ac:dyDescent="0.7">
      <c r="A40" s="300" t="s">
        <v>25</v>
      </c>
      <c r="B40" s="10"/>
      <c r="C40" s="11"/>
      <c r="X40" s="305"/>
      <c r="Z40" s="300" t="s">
        <v>25</v>
      </c>
      <c r="AA40" s="10"/>
      <c r="AB40" s="11"/>
    </row>
    <row r="41" spans="1:29" x14ac:dyDescent="0.45">
      <c r="A41" s="6" t="s">
        <v>77</v>
      </c>
      <c r="B41" s="7"/>
      <c r="C41" s="18"/>
      <c r="X41" s="305"/>
      <c r="Z41" s="6" t="s">
        <v>77</v>
      </c>
      <c r="AA41" s="7"/>
      <c r="AB41" s="18"/>
    </row>
    <row r="42" spans="1:29" x14ac:dyDescent="0.45">
      <c r="A42" s="6" t="s">
        <v>21</v>
      </c>
      <c r="B42" s="376">
        <v>8.9999999999999993E-3</v>
      </c>
      <c r="C42" s="411"/>
      <c r="X42" s="305"/>
      <c r="Z42" s="6" t="s">
        <v>21</v>
      </c>
      <c r="AA42" s="376">
        <v>4.5199999999999997E-2</v>
      </c>
      <c r="AB42" s="411"/>
      <c r="AC42" s="7"/>
    </row>
    <row r="43" spans="1:29" x14ac:dyDescent="0.45">
      <c r="A43" s="6" t="s">
        <v>24</v>
      </c>
      <c r="B43" s="376" t="s">
        <v>159</v>
      </c>
      <c r="C43" s="411"/>
      <c r="X43" s="305"/>
      <c r="Z43" s="6" t="s">
        <v>24</v>
      </c>
      <c r="AA43" s="376" t="s">
        <v>72</v>
      </c>
      <c r="AB43" s="411"/>
      <c r="AC43" s="7"/>
    </row>
    <row r="44" spans="1:29" x14ac:dyDescent="0.45">
      <c r="A44" s="6" t="s">
        <v>26</v>
      </c>
      <c r="B44" s="376" t="s">
        <v>27</v>
      </c>
      <c r="C44" s="411"/>
      <c r="X44" s="305"/>
      <c r="Z44" s="6" t="s">
        <v>26</v>
      </c>
      <c r="AA44" s="376" t="s">
        <v>27</v>
      </c>
      <c r="AB44" s="411"/>
      <c r="AC44" s="7"/>
    </row>
    <row r="45" spans="1:29" x14ac:dyDescent="0.45">
      <c r="A45" s="6" t="s">
        <v>28</v>
      </c>
      <c r="B45" s="376" t="s">
        <v>29</v>
      </c>
      <c r="C45" s="411"/>
      <c r="X45" s="305"/>
      <c r="Z45" s="6" t="s">
        <v>28</v>
      </c>
      <c r="AA45" s="376" t="s">
        <v>29</v>
      </c>
      <c r="AB45" s="411"/>
      <c r="AC45" s="7"/>
    </row>
    <row r="46" spans="1:29" x14ac:dyDescent="0.45">
      <c r="A46" s="6" t="s">
        <v>73</v>
      </c>
      <c r="B46" s="376" t="s">
        <v>247</v>
      </c>
      <c r="C46" s="411"/>
      <c r="X46" s="305"/>
      <c r="Z46" s="6" t="s">
        <v>73</v>
      </c>
      <c r="AA46" s="376" t="s">
        <v>252</v>
      </c>
      <c r="AB46" s="411"/>
      <c r="AC46" s="7"/>
    </row>
    <row r="47" spans="1:29" ht="14.65" thickBot="1" x14ac:dyDescent="0.5">
      <c r="A47" s="20" t="s">
        <v>30</v>
      </c>
      <c r="B47" s="412">
        <v>4</v>
      </c>
      <c r="C47" s="413"/>
      <c r="X47" s="305"/>
      <c r="Z47" s="20" t="s">
        <v>30</v>
      </c>
      <c r="AA47" s="412">
        <v>4</v>
      </c>
      <c r="AB47" s="413"/>
      <c r="AC47" s="7"/>
    </row>
  </sheetData>
  <mergeCells count="18">
    <mergeCell ref="AN3:AU3"/>
    <mergeCell ref="A2:V2"/>
    <mergeCell ref="B42:C42"/>
    <mergeCell ref="B3:N3"/>
    <mergeCell ref="AA47:AB47"/>
    <mergeCell ref="Z2:AU2"/>
    <mergeCell ref="B43:C43"/>
    <mergeCell ref="B44:C44"/>
    <mergeCell ref="B45:C45"/>
    <mergeCell ref="B46:C46"/>
    <mergeCell ref="B47:C47"/>
    <mergeCell ref="AA42:AB42"/>
    <mergeCell ref="AA43:AB43"/>
    <mergeCell ref="AA44:AB44"/>
    <mergeCell ref="AA45:AB45"/>
    <mergeCell ref="AA46:AB46"/>
    <mergeCell ref="O3:V3"/>
    <mergeCell ref="AA3:AM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ABC99-6363-40B7-8DA2-154F8C39035D}">
  <dimension ref="A1:BM415"/>
  <sheetViews>
    <sheetView zoomScale="59" workbookViewId="0">
      <selection activeCell="B65" sqref="B65:E65"/>
    </sheetView>
  </sheetViews>
  <sheetFormatPr defaultRowHeight="14.25" x14ac:dyDescent="0.45"/>
  <cols>
    <col min="1" max="1" width="29.796875" bestFit="1" customWidth="1"/>
    <col min="2" max="2" width="10" customWidth="1"/>
    <col min="3" max="6" width="8.1328125" customWidth="1"/>
    <col min="7" max="13" width="6.06640625" bestFit="1" customWidth="1"/>
    <col min="14" max="14" width="6.19921875" bestFit="1" customWidth="1"/>
    <col min="15" max="15" width="6.06640625" bestFit="1" customWidth="1"/>
    <col min="16" max="24" width="5.46484375" bestFit="1" customWidth="1"/>
    <col min="25" max="26" width="5.06640625" bestFit="1" customWidth="1"/>
    <col min="27" max="27" width="6.53125" bestFit="1" customWidth="1"/>
    <col min="29" max="29" width="14" bestFit="1" customWidth="1"/>
    <col min="30" max="30" width="10.265625" bestFit="1" customWidth="1"/>
    <col min="31" max="32" width="7.06640625" bestFit="1" customWidth="1"/>
    <col min="33" max="33" width="6.06640625" bestFit="1" customWidth="1"/>
    <col min="34" max="34" width="7.06640625" bestFit="1" customWidth="1"/>
    <col min="35" max="35" width="9.86328125" bestFit="1" customWidth="1"/>
    <col min="36" max="43" width="7.06640625" bestFit="1" customWidth="1"/>
    <col min="44" max="44" width="9.86328125" bestFit="1" customWidth="1"/>
    <col min="45" max="52" width="7.06640625" bestFit="1" customWidth="1"/>
    <col min="53" max="53" width="9.86328125" bestFit="1" customWidth="1"/>
    <col min="54" max="61" width="7.06640625" bestFit="1" customWidth="1"/>
    <col min="62" max="62" width="9.86328125" bestFit="1" customWidth="1"/>
    <col min="63" max="65" width="7.06640625" bestFit="1" customWidth="1"/>
  </cols>
  <sheetData>
    <row r="1" spans="1:65" x14ac:dyDescent="0.45">
      <c r="A1" s="306"/>
      <c r="B1" s="307" t="s">
        <v>259</v>
      </c>
      <c r="C1" s="307" t="s">
        <v>261</v>
      </c>
      <c r="D1" s="307" t="s">
        <v>263</v>
      </c>
      <c r="E1" s="307" t="s">
        <v>264</v>
      </c>
      <c r="F1" s="307" t="s">
        <v>265</v>
      </c>
      <c r="G1" s="307" t="s">
        <v>266</v>
      </c>
      <c r="H1" s="307" t="s">
        <v>267</v>
      </c>
      <c r="I1" s="307" t="s">
        <v>268</v>
      </c>
      <c r="J1" s="307" t="s">
        <v>269</v>
      </c>
      <c r="K1" s="307" t="s">
        <v>270</v>
      </c>
      <c r="L1" s="307" t="s">
        <v>271</v>
      </c>
      <c r="M1" s="307"/>
      <c r="AD1" s="308" t="s">
        <v>253</v>
      </c>
      <c r="AE1" s="308"/>
      <c r="AF1" s="308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</row>
    <row r="2" spans="1:65" x14ac:dyDescent="0.45">
      <c r="A2" s="307" t="s">
        <v>254</v>
      </c>
      <c r="B2" s="290">
        <v>16013</v>
      </c>
      <c r="C2" s="287">
        <v>10641</v>
      </c>
      <c r="D2" s="288">
        <v>12930</v>
      </c>
      <c r="E2" s="291">
        <v>20757</v>
      </c>
      <c r="F2" s="289">
        <v>25426</v>
      </c>
      <c r="G2" s="295">
        <v>30992</v>
      </c>
      <c r="H2" s="296">
        <v>34601</v>
      </c>
      <c r="I2" s="297">
        <v>36655</v>
      </c>
      <c r="J2" s="298">
        <v>37992</v>
      </c>
      <c r="K2" s="292">
        <v>39907</v>
      </c>
      <c r="L2" s="292">
        <v>41081</v>
      </c>
      <c r="M2" s="292">
        <v>41943</v>
      </c>
      <c r="N2" s="309" t="s">
        <v>290</v>
      </c>
      <c r="O2">
        <f>AVERAGE(M2:M6)</f>
        <v>41267</v>
      </c>
      <c r="P2" s="215">
        <f>100-100*((B2-O3)/(O2-O3))</f>
        <v>75.531628532974423</v>
      </c>
      <c r="Q2" s="215">
        <f>100-100*((C2-O3)/(O2-O3))</f>
        <v>91.598624196201584</v>
      </c>
      <c r="R2" s="215">
        <f>100-100*((D2-O3)/(O2-O3))</f>
        <v>84.752504860176458</v>
      </c>
      <c r="S2" s="215">
        <f>100-100*((E2-O3)/(O2-O3))</f>
        <v>61.342904142365782</v>
      </c>
      <c r="T2" s="215">
        <f>100-100*((F2-O3)/(O2-O3))</f>
        <v>47.378495588455216</v>
      </c>
      <c r="U2" s="215">
        <f>100-100*((G2-O3)/(O2-O3))</f>
        <v>30.731269627635712</v>
      </c>
      <c r="V2" s="215">
        <f>100-100*((H2-O3)/(O2-O3))</f>
        <v>19.937191565724547</v>
      </c>
      <c r="W2" s="215">
        <f>100-100*((I2-O3)/(O2-O3))</f>
        <v>13.793928518020039</v>
      </c>
      <c r="X2" s="215">
        <f>100-100*((J2-O3)/(O2-O3))</f>
        <v>9.7951248691490918</v>
      </c>
      <c r="Y2" s="215">
        <f>100-100*((K2-O3)/(O2-O3))</f>
        <v>4.0675938387916801</v>
      </c>
      <c r="Z2" s="215">
        <f>100-100*((L2-O3)/(O2-O3))</f>
        <v>0.55630327501121712</v>
      </c>
      <c r="AA2" s="215">
        <f>100-100*((M2-O3)/(O2-O3))</f>
        <v>-2.0218334081052944</v>
      </c>
      <c r="AC2" t="s">
        <v>255</v>
      </c>
      <c r="AD2" s="310">
        <v>0</v>
      </c>
      <c r="AE2" s="310">
        <v>1</v>
      </c>
      <c r="AF2" s="310">
        <v>3</v>
      </c>
      <c r="AG2" s="310">
        <v>7</v>
      </c>
      <c r="AH2" s="311">
        <v>0</v>
      </c>
      <c r="AI2" s="311">
        <v>1</v>
      </c>
      <c r="AJ2" s="311">
        <v>3</v>
      </c>
      <c r="AK2" s="311">
        <v>7</v>
      </c>
      <c r="AL2" s="312">
        <v>0</v>
      </c>
      <c r="AM2" s="312">
        <v>1</v>
      </c>
      <c r="AN2" s="312">
        <v>3</v>
      </c>
      <c r="AO2" s="312">
        <v>7</v>
      </c>
      <c r="AP2" s="313">
        <v>0</v>
      </c>
      <c r="AQ2" s="313">
        <v>1</v>
      </c>
      <c r="AR2" s="313">
        <v>3</v>
      </c>
      <c r="AS2" s="313">
        <v>7</v>
      </c>
      <c r="AT2" s="314">
        <v>0</v>
      </c>
      <c r="AU2" s="314">
        <v>1</v>
      </c>
      <c r="AV2" s="314">
        <v>3</v>
      </c>
      <c r="AW2" s="314">
        <v>7</v>
      </c>
      <c r="AX2" s="315">
        <v>0</v>
      </c>
      <c r="AY2" s="315">
        <v>1</v>
      </c>
      <c r="AZ2" s="315">
        <v>3</v>
      </c>
      <c r="BA2" s="315">
        <v>7</v>
      </c>
      <c r="BB2" s="316">
        <v>0</v>
      </c>
      <c r="BC2" s="316">
        <v>1</v>
      </c>
      <c r="BD2" s="316">
        <v>3</v>
      </c>
      <c r="BE2" s="316">
        <v>7</v>
      </c>
      <c r="BF2" s="317">
        <v>0</v>
      </c>
      <c r="BG2" s="317">
        <v>1</v>
      </c>
      <c r="BH2" s="317">
        <v>3</v>
      </c>
      <c r="BI2" s="317">
        <v>7</v>
      </c>
      <c r="BJ2" s="318">
        <v>0</v>
      </c>
      <c r="BK2" s="318">
        <v>1</v>
      </c>
      <c r="BL2" s="318">
        <v>3</v>
      </c>
      <c r="BM2" s="318">
        <v>7</v>
      </c>
    </row>
    <row r="3" spans="1:65" x14ac:dyDescent="0.45">
      <c r="A3" s="307" t="s">
        <v>256</v>
      </c>
      <c r="B3" s="287">
        <v>10630</v>
      </c>
      <c r="C3" s="273">
        <v>9786</v>
      </c>
      <c r="D3" s="287">
        <v>10748</v>
      </c>
      <c r="E3" s="290">
        <v>17324</v>
      </c>
      <c r="F3" s="294">
        <v>24120</v>
      </c>
      <c r="G3" s="295">
        <v>30330</v>
      </c>
      <c r="H3" s="296">
        <v>33734</v>
      </c>
      <c r="I3" s="297">
        <v>35901</v>
      </c>
      <c r="J3" s="298">
        <v>37642</v>
      </c>
      <c r="K3" s="298">
        <v>39097</v>
      </c>
      <c r="L3" s="292">
        <v>40206</v>
      </c>
      <c r="M3" s="292">
        <v>41542</v>
      </c>
      <c r="N3" s="309" t="s">
        <v>291</v>
      </c>
      <c r="O3">
        <f>AVERAGE(M7:M9)</f>
        <v>7832</v>
      </c>
      <c r="P3" s="215">
        <f>100-100*((B3-O3)/(O2-O3))</f>
        <v>91.631523852250638</v>
      </c>
      <c r="Q3" s="215">
        <f>100-100*((C3-O3)/(O2-O3))</f>
        <v>94.155824734559587</v>
      </c>
      <c r="R3" s="215">
        <f>100-100*((D3-O3)/(O2-O3))</f>
        <v>91.278600269179009</v>
      </c>
      <c r="S3" s="215">
        <f>100-100*((E3-O3)/(O2-O3))</f>
        <v>71.610587707492158</v>
      </c>
      <c r="T3" s="215">
        <f>100-100*((F3-O3)/(O2-O3))</f>
        <v>51.284582024824289</v>
      </c>
      <c r="U3" s="215">
        <f>100-100*((G3-O3)/(O2-O3))</f>
        <v>32.711230746224018</v>
      </c>
      <c r="V3" s="215">
        <f>100-100*((H3-O3)/(O2-O3))</f>
        <v>22.53028263795423</v>
      </c>
      <c r="W3" s="215">
        <f>100-100*((I3-O3)/(O2-O3))</f>
        <v>16.049050396291307</v>
      </c>
      <c r="X3" s="215">
        <f>100-100*((J3-O3)/(O2-O3))</f>
        <v>10.841932107073433</v>
      </c>
      <c r="Y3" s="215">
        <f>100-100*((K3-O3)/(O2-O3))</f>
        <v>6.490204875130857</v>
      </c>
      <c r="Z3" s="215">
        <f>100-100*((L3-O3)/(O2-O3))</f>
        <v>3.1733213698220482</v>
      </c>
      <c r="AA3" s="215">
        <f>100-100*((M3-O3)/(O2-O3))</f>
        <v>-0.82249140122625874</v>
      </c>
      <c r="AC3" t="s">
        <v>257</v>
      </c>
      <c r="AD3" s="332">
        <v>6.58</v>
      </c>
      <c r="AE3" s="332">
        <v>6.91</v>
      </c>
      <c r="AF3" s="332">
        <v>3.85</v>
      </c>
      <c r="AG3" s="332">
        <v>0.62</v>
      </c>
      <c r="AH3" s="333">
        <v>7.41</v>
      </c>
      <c r="AI3" s="333">
        <v>5.41</v>
      </c>
      <c r="AJ3" s="333">
        <v>3.79</v>
      </c>
      <c r="AK3" s="333">
        <v>0.89</v>
      </c>
      <c r="AL3" s="334">
        <v>6.97</v>
      </c>
      <c r="AM3" s="334">
        <v>5.0999999999999996</v>
      </c>
      <c r="AN3" s="334">
        <v>4.74</v>
      </c>
      <c r="AO3" s="334">
        <v>0.81899999999999995</v>
      </c>
      <c r="AP3" s="335">
        <v>5.63</v>
      </c>
      <c r="AQ3" s="335">
        <v>7.25</v>
      </c>
      <c r="AR3" s="335">
        <v>3.79</v>
      </c>
      <c r="AS3" s="335">
        <v>0.99</v>
      </c>
      <c r="AT3" s="336">
        <v>7.14</v>
      </c>
      <c r="AU3" s="336">
        <v>5.8</v>
      </c>
      <c r="AV3" s="336">
        <v>4.46</v>
      </c>
      <c r="AW3" s="336">
        <v>0.69</v>
      </c>
      <c r="AX3" s="337">
        <v>4.57</v>
      </c>
      <c r="AY3" s="337">
        <v>4.07</v>
      </c>
      <c r="AZ3" s="337">
        <v>4.5199999999999996</v>
      </c>
      <c r="BA3" s="337">
        <v>0.73</v>
      </c>
      <c r="BB3" s="338">
        <v>5.85</v>
      </c>
      <c r="BC3" s="338">
        <v>5.57</v>
      </c>
      <c r="BD3" s="338">
        <v>4.13</v>
      </c>
      <c r="BE3" s="338">
        <v>0.92</v>
      </c>
      <c r="BF3" s="339">
        <v>6.13</v>
      </c>
      <c r="BG3" s="339">
        <v>5.8</v>
      </c>
      <c r="BH3" s="339">
        <v>2.84</v>
      </c>
      <c r="BI3" s="339">
        <v>0.8</v>
      </c>
      <c r="BJ3" s="340">
        <v>5.41</v>
      </c>
      <c r="BK3" s="340">
        <v>3.23</v>
      </c>
      <c r="BL3" s="340">
        <v>3.9</v>
      </c>
      <c r="BM3" s="340">
        <v>0.73599999999999999</v>
      </c>
    </row>
    <row r="4" spans="1:65" x14ac:dyDescent="0.45">
      <c r="A4" s="307" t="s">
        <v>258</v>
      </c>
      <c r="B4" s="290">
        <v>17101</v>
      </c>
      <c r="C4" s="287">
        <v>11627</v>
      </c>
      <c r="D4" s="287">
        <v>12144</v>
      </c>
      <c r="E4" s="286">
        <v>18477</v>
      </c>
      <c r="F4" s="294">
        <v>24727</v>
      </c>
      <c r="G4" s="293">
        <v>29487</v>
      </c>
      <c r="H4" s="296">
        <v>33454</v>
      </c>
      <c r="I4" s="297">
        <v>35396</v>
      </c>
      <c r="J4" s="297">
        <v>37034</v>
      </c>
      <c r="K4" s="298">
        <v>39021</v>
      </c>
      <c r="L4" s="292">
        <v>39579</v>
      </c>
      <c r="M4" s="292">
        <v>40989</v>
      </c>
      <c r="N4" s="309"/>
      <c r="P4" s="215">
        <f>100-100*((B4-O3)/(O2-O3))</f>
        <v>72.277553461941082</v>
      </c>
      <c r="Q4" s="215">
        <f>100-100*((C4-O3)/(O2-O3))</f>
        <v>88.649618663077618</v>
      </c>
      <c r="R4" s="215">
        <f>100-100*((D4-O3)/(O2-O3))</f>
        <v>87.103334828772248</v>
      </c>
      <c r="S4" s="215">
        <f>100-100*((E4-O3)/(O2-O3))</f>
        <v>68.162105577987134</v>
      </c>
      <c r="T4" s="215">
        <f>100-100*((F4-O3)/(O2-O3))</f>
        <v>49.469119186481237</v>
      </c>
      <c r="U4" s="215">
        <f>100-100*((G4-O3)/(O2-O3))</f>
        <v>35.232540750710328</v>
      </c>
      <c r="V4" s="215">
        <f>100-100*((H4-O3)/(O2-O3))</f>
        <v>23.367728428293702</v>
      </c>
      <c r="W4" s="215">
        <f>100-100*((I4-O3)/(O2-O3))</f>
        <v>17.559443696724983</v>
      </c>
      <c r="X4" s="215">
        <f>100-100*((J4-O3)/(O2-O3))</f>
        <v>12.660385823239125</v>
      </c>
      <c r="Y4" s="215">
        <f>100-100*((K4-O3)/(O2-O3))</f>
        <v>6.7175115896515649</v>
      </c>
      <c r="Z4" s="215">
        <f>100-100*((L4-O3)/(O2-O3))</f>
        <v>5.0486017646179135</v>
      </c>
      <c r="AA4" s="215">
        <f>100-100*((M4-O3)/(O2-O3))</f>
        <v>0.83146403469417862</v>
      </c>
      <c r="AC4" t="s">
        <v>259</v>
      </c>
      <c r="AD4" s="319">
        <f>0.075*(AD3*0.15/0.35)*1000000</f>
        <v>211500.00000000003</v>
      </c>
      <c r="AE4" s="319">
        <f>0.075*(AE3*0.15/0.35)*1000000</f>
        <v>222107.14285714287</v>
      </c>
      <c r="AF4" s="319">
        <f>0.075*(AF3*0.3/0.35)*1000000</f>
        <v>247500</v>
      </c>
      <c r="AG4" s="319">
        <f>2*0.075*(AG3*0.35/0.35)*1000000</f>
        <v>93000</v>
      </c>
      <c r="AH4" s="93">
        <f>0.075*(AH3*0.15/0.35)*1000000</f>
        <v>238178.57142857142</v>
      </c>
      <c r="AI4" s="93">
        <f>0.075*(AI3*0.15/0.35)*1000000</f>
        <v>173892.85714285713</v>
      </c>
      <c r="AJ4" s="93">
        <f>0.075*(AJ3*0.3/0.35)*1000000</f>
        <v>243642.85714285713</v>
      </c>
      <c r="AK4" s="93">
        <f>2*0.075*(AK3*0.35/0.35)*1000000</f>
        <v>133500</v>
      </c>
      <c r="AL4" s="320">
        <f>0.075*(AL3*0.15/0.35)*1000000</f>
        <v>224035.71428571429</v>
      </c>
      <c r="AM4" s="320">
        <f>0.075*(AM3*0.15/0.35)*1000000</f>
        <v>163928.57142857139</v>
      </c>
      <c r="AN4" s="320">
        <f>0.075*(AN3*0.3/0.35)*1000000</f>
        <v>304714.28571428574</v>
      </c>
      <c r="AO4" s="320">
        <f>2*0.075*(AO3*0.35/0.35)*1000000</f>
        <v>122849.99999999999</v>
      </c>
      <c r="AP4" s="321">
        <f>0.075*(AP3*0.15/0.35)*1000000</f>
        <v>180964.28571428571</v>
      </c>
      <c r="AQ4" s="321">
        <f>0.075*(AQ3*0.15/0.35)*1000000</f>
        <v>233035.71428571429</v>
      </c>
      <c r="AR4" s="321">
        <f>0.075*(AR3*0.3/0.35)*1000000</f>
        <v>243642.85714285713</v>
      </c>
      <c r="AS4" s="321">
        <f>2*0.075*(AS3*0.35/0.35)*1000000</f>
        <v>148500</v>
      </c>
      <c r="AT4" s="322">
        <f>0.075*(AT3*0.15/0.35)*1000000</f>
        <v>229499.99999999997</v>
      </c>
      <c r="AU4" s="322">
        <f>0.075*(AU3*0.15/0.35)*1000000</f>
        <v>186428.57142857142</v>
      </c>
      <c r="AV4" s="322">
        <f>0.075*(AV3*0.3/0.35)*1000000</f>
        <v>286714.28571428568</v>
      </c>
      <c r="AW4" s="322">
        <f>2*0.075*(AW3*0.35/0.35)*1000000</f>
        <v>103500</v>
      </c>
      <c r="AX4" s="323">
        <f t="shared" ref="AX4:AY4" si="0">0.075*(AX3*0.3/0.35)*1000000</f>
        <v>293785.71428571426</v>
      </c>
      <c r="AY4" s="323">
        <f t="shared" si="0"/>
        <v>261642.85714285719</v>
      </c>
      <c r="AZ4" s="323">
        <f>0.075*(AZ3*0.3/0.35)*1000000</f>
        <v>290571.42857142852</v>
      </c>
      <c r="BA4" s="323">
        <f>2*0.075*(BA3*0.35/0.35)*1000000</f>
        <v>109500.00000000001</v>
      </c>
      <c r="BB4" s="324">
        <f>0.075*(BB3*0.15/0.35)*1000000</f>
        <v>188035.71428571429</v>
      </c>
      <c r="BC4" s="324">
        <f>0.075*(BC3*0.15/0.35)*1000000</f>
        <v>179035.71428571429</v>
      </c>
      <c r="BD4" s="324">
        <f>0.075*(BD3*0.3/0.35)*1000000</f>
        <v>265500</v>
      </c>
      <c r="BE4" s="324">
        <f>2*0.075*(BE3*0.35/0.35)*1000000</f>
        <v>138000</v>
      </c>
      <c r="BF4" s="325">
        <f>0.075*(BF3*0.15/0.35)*1000000</f>
        <v>197035.71428571429</v>
      </c>
      <c r="BG4" s="325">
        <f>0.075*(BG3*0.15/0.35)*1000000</f>
        <v>186428.57142857142</v>
      </c>
      <c r="BH4" s="325">
        <f>0.075*(BH3*0.3/0.35)*1000000</f>
        <v>182571.42857142855</v>
      </c>
      <c r="BI4" s="325">
        <f>2*0.075*(BI3*0.35/0.35)*1000000</f>
        <v>119999.99999999999</v>
      </c>
      <c r="BJ4" s="326">
        <f>0.075*(BJ3*0.15/0.35)*1000000</f>
        <v>173892.85714285713</v>
      </c>
      <c r="BK4" s="326">
        <f>0.075*(BK3*0.15/0.35)*1000000</f>
        <v>103821.42857142858</v>
      </c>
      <c r="BL4" s="326">
        <f>0.075*(BL3*0.3/0.35)*1000000</f>
        <v>250714.28571428571</v>
      </c>
      <c r="BM4" s="326">
        <f>2*0.075*(BM3*0.35/0.35)*1000000</f>
        <v>110400</v>
      </c>
    </row>
    <row r="5" spans="1:65" x14ac:dyDescent="0.45">
      <c r="A5" s="307" t="s">
        <v>260</v>
      </c>
      <c r="B5" s="290">
        <v>15856</v>
      </c>
      <c r="C5" s="293">
        <v>27377</v>
      </c>
      <c r="D5" s="295">
        <v>30316</v>
      </c>
      <c r="E5" s="296">
        <v>33464</v>
      </c>
      <c r="F5" s="297">
        <v>34680</v>
      </c>
      <c r="G5" s="297">
        <v>35834</v>
      </c>
      <c r="H5" s="298">
        <v>37491</v>
      </c>
      <c r="I5" s="298">
        <v>38617</v>
      </c>
      <c r="J5" s="292">
        <v>39567</v>
      </c>
      <c r="K5" s="292">
        <v>40296</v>
      </c>
      <c r="L5" s="292">
        <v>40483</v>
      </c>
      <c r="M5" s="292">
        <v>41213</v>
      </c>
      <c r="N5" s="309"/>
      <c r="P5" s="215">
        <f>100-100*((B5-O3)/(O2-O3))</f>
        <v>76.001196351129053</v>
      </c>
      <c r="Q5" s="215">
        <f>100-100*((C5-O3)/(O2-O3))</f>
        <v>41.543292956482723</v>
      </c>
      <c r="R5" s="215">
        <f>100-100*((D5-O3)/(O2-O3))</f>
        <v>32.753103035740992</v>
      </c>
      <c r="S5" s="215">
        <f>100-100*((E5-O3)/(O2-O3))</f>
        <v>23.337819650067289</v>
      </c>
      <c r="T5" s="215">
        <f>100-100*((F5-O3)/(O2-O3))</f>
        <v>19.700912217735905</v>
      </c>
      <c r="U5" s="215">
        <f>100-100*((G5-O3)/(O2-O3))</f>
        <v>16.249439210408255</v>
      </c>
      <c r="V5" s="215">
        <f>100-100*((H5-O3)/(O2-O3))</f>
        <v>11.293554658292209</v>
      </c>
      <c r="W5" s="215">
        <f>100-100*((I5-O3)/(O2-O3))</f>
        <v>7.9258262299985063</v>
      </c>
      <c r="X5" s="215">
        <f>100-100*((J5-O3)/(O2-O3))</f>
        <v>5.0844922984896073</v>
      </c>
      <c r="Y5" s="215">
        <f>100-100*((K5-O3)/(O2-O3))</f>
        <v>2.9041423657843524</v>
      </c>
      <c r="Z5" s="215">
        <f>100-100*((L5-O3)/(O2-O3))</f>
        <v>2.3448482129504953</v>
      </c>
      <c r="AA5" s="215">
        <f>100-100*((M5-O3)/(O2-O3))</f>
        <v>0.16150740242261463</v>
      </c>
      <c r="AC5" t="s">
        <v>261</v>
      </c>
      <c r="AD5" s="319">
        <f>AD4/2</f>
        <v>105750.00000000001</v>
      </c>
      <c r="AE5" s="319">
        <f t="shared" ref="AE5:BM12" si="1">AE4/2</f>
        <v>111053.57142857143</v>
      </c>
      <c r="AF5" s="319">
        <f t="shared" si="1"/>
        <v>123750</v>
      </c>
      <c r="AG5" s="319">
        <f t="shared" si="1"/>
        <v>46500</v>
      </c>
      <c r="AH5" s="93">
        <f t="shared" si="1"/>
        <v>119089.28571428571</v>
      </c>
      <c r="AI5" s="93">
        <f t="shared" si="1"/>
        <v>86946.428571428565</v>
      </c>
      <c r="AJ5" s="93">
        <f t="shared" si="1"/>
        <v>121821.42857142857</v>
      </c>
      <c r="AK5" s="93">
        <f t="shared" si="1"/>
        <v>66750</v>
      </c>
      <c r="AL5" s="320">
        <f t="shared" si="1"/>
        <v>112017.85714285714</v>
      </c>
      <c r="AM5" s="320">
        <f t="shared" si="1"/>
        <v>81964.285714285696</v>
      </c>
      <c r="AN5" s="320">
        <f t="shared" si="1"/>
        <v>152357.14285714287</v>
      </c>
      <c r="AO5" s="320">
        <f t="shared" si="1"/>
        <v>61424.999999999993</v>
      </c>
      <c r="AP5" s="321">
        <f t="shared" si="1"/>
        <v>90482.142857142855</v>
      </c>
      <c r="AQ5" s="321">
        <f t="shared" si="1"/>
        <v>116517.85714285714</v>
      </c>
      <c r="AR5" s="321">
        <f t="shared" si="1"/>
        <v>121821.42857142857</v>
      </c>
      <c r="AS5" s="321">
        <f t="shared" si="1"/>
        <v>74250</v>
      </c>
      <c r="AT5" s="322">
        <f t="shared" si="1"/>
        <v>114749.99999999999</v>
      </c>
      <c r="AU5" s="322">
        <f t="shared" si="1"/>
        <v>93214.28571428571</v>
      </c>
      <c r="AV5" s="322">
        <f t="shared" si="1"/>
        <v>143357.14285714284</v>
      </c>
      <c r="AW5" s="322">
        <f t="shared" si="1"/>
        <v>51750</v>
      </c>
      <c r="AX5" s="323">
        <f t="shared" si="1"/>
        <v>146892.85714285713</v>
      </c>
      <c r="AY5" s="323">
        <f t="shared" si="1"/>
        <v>130821.42857142859</v>
      </c>
      <c r="AZ5" s="323">
        <f t="shared" si="1"/>
        <v>145285.71428571426</v>
      </c>
      <c r="BA5" s="323">
        <f t="shared" si="1"/>
        <v>54750.000000000007</v>
      </c>
      <c r="BB5" s="324">
        <f t="shared" si="1"/>
        <v>94017.857142857145</v>
      </c>
      <c r="BC5" s="324">
        <f t="shared" si="1"/>
        <v>89517.857142857145</v>
      </c>
      <c r="BD5" s="324">
        <f t="shared" si="1"/>
        <v>132750</v>
      </c>
      <c r="BE5" s="324">
        <f t="shared" si="1"/>
        <v>69000</v>
      </c>
      <c r="BF5" s="325">
        <f t="shared" si="1"/>
        <v>98517.857142857145</v>
      </c>
      <c r="BG5" s="325">
        <f t="shared" si="1"/>
        <v>93214.28571428571</v>
      </c>
      <c r="BH5" s="325">
        <f t="shared" si="1"/>
        <v>91285.714285714275</v>
      </c>
      <c r="BI5" s="325">
        <f t="shared" si="1"/>
        <v>59999.999999999993</v>
      </c>
      <c r="BJ5" s="326">
        <f t="shared" si="1"/>
        <v>86946.428571428565</v>
      </c>
      <c r="BK5" s="326">
        <f t="shared" si="1"/>
        <v>51910.71428571429</v>
      </c>
      <c r="BL5" s="326">
        <f t="shared" si="1"/>
        <v>125357.14285714286</v>
      </c>
      <c r="BM5" s="326">
        <f t="shared" si="1"/>
        <v>55200</v>
      </c>
    </row>
    <row r="6" spans="1:65" x14ac:dyDescent="0.45">
      <c r="A6" s="307" t="s">
        <v>262</v>
      </c>
      <c r="B6" s="290">
        <v>16418</v>
      </c>
      <c r="C6" s="287">
        <v>11547</v>
      </c>
      <c r="D6" s="287">
        <v>11586</v>
      </c>
      <c r="E6" s="286">
        <v>18577</v>
      </c>
      <c r="F6" s="289">
        <v>25587</v>
      </c>
      <c r="G6" s="295">
        <v>30206</v>
      </c>
      <c r="H6" s="296">
        <v>33460</v>
      </c>
      <c r="I6" s="297">
        <v>35737</v>
      </c>
      <c r="J6" s="298">
        <v>37548</v>
      </c>
      <c r="K6" s="298">
        <v>38765</v>
      </c>
      <c r="L6" s="292">
        <v>40175</v>
      </c>
      <c r="M6" s="292">
        <v>40648</v>
      </c>
      <c r="N6" s="309"/>
      <c r="P6" s="215">
        <f>100-100*((B6-O3)/(O2-O3))</f>
        <v>74.320323014804842</v>
      </c>
      <c r="Q6" s="215">
        <f>100-100*((C6-O3)/(O2-O3))</f>
        <v>88.888888888888886</v>
      </c>
      <c r="R6" s="215">
        <f>100-100*((D6-O3)/(O2-O3))</f>
        <v>88.772244653805899</v>
      </c>
      <c r="S6" s="215">
        <f>100-100*((E6-O3)/(O2-O3))</f>
        <v>67.863017795723039</v>
      </c>
      <c r="T6" s="215">
        <f>100-100*((F6-O3)/(O2-O3))</f>
        <v>46.896964259010019</v>
      </c>
      <c r="U6" s="215">
        <f>100-100*((G6-O3)/(O2-O3))</f>
        <v>33.082099596231501</v>
      </c>
      <c r="V6" s="215">
        <f>100-100*((H6-O3)/(O2-O3))</f>
        <v>23.349783161357863</v>
      </c>
      <c r="W6" s="215">
        <f>100-100*((I6-O3)/(O2-O3))</f>
        <v>16.539554359204416</v>
      </c>
      <c r="X6" s="215">
        <f>100-100*((J6-O3)/(O2-O3))</f>
        <v>11.123074622401674</v>
      </c>
      <c r="Y6" s="215">
        <f>100-100*((K6-O3)/(O2-O3))</f>
        <v>7.483176312247636</v>
      </c>
      <c r="Z6" s="215">
        <f>100-100*((L6-O3)/(O2-O3))</f>
        <v>3.2660385823239153</v>
      </c>
      <c r="AA6" s="215">
        <f>100-100*((M6-O3)/(O2-O3))</f>
        <v>1.8513533722147457</v>
      </c>
      <c r="AC6" t="s">
        <v>263</v>
      </c>
      <c r="AD6" s="319">
        <f t="shared" ref="AD6:AN14" si="2">AD5/2</f>
        <v>52875.000000000007</v>
      </c>
      <c r="AE6" s="319">
        <f t="shared" si="1"/>
        <v>55526.785714285717</v>
      </c>
      <c r="AF6" s="319">
        <f t="shared" si="1"/>
        <v>61875</v>
      </c>
      <c r="AG6" s="319">
        <f t="shared" si="1"/>
        <v>23250</v>
      </c>
      <c r="AH6" s="93">
        <f t="shared" si="1"/>
        <v>59544.642857142855</v>
      </c>
      <c r="AI6" s="93">
        <f t="shared" si="1"/>
        <v>43473.214285714283</v>
      </c>
      <c r="AJ6" s="93">
        <f t="shared" si="1"/>
        <v>60910.714285714283</v>
      </c>
      <c r="AK6" s="93">
        <f t="shared" si="1"/>
        <v>33375</v>
      </c>
      <c r="AL6" s="320">
        <f t="shared" si="1"/>
        <v>56008.928571428572</v>
      </c>
      <c r="AM6" s="320">
        <f t="shared" si="1"/>
        <v>40982.142857142848</v>
      </c>
      <c r="AN6" s="320">
        <f t="shared" si="1"/>
        <v>76178.571428571435</v>
      </c>
      <c r="AO6" s="320">
        <f t="shared" si="1"/>
        <v>30712.499999999996</v>
      </c>
      <c r="AP6" s="321">
        <f t="shared" si="1"/>
        <v>45241.071428571428</v>
      </c>
      <c r="AQ6" s="321">
        <f t="shared" si="1"/>
        <v>58258.928571428572</v>
      </c>
      <c r="AR6" s="321">
        <f t="shared" si="1"/>
        <v>60910.714285714283</v>
      </c>
      <c r="AS6" s="321">
        <f t="shared" si="1"/>
        <v>37125</v>
      </c>
      <c r="AT6" s="322">
        <f t="shared" si="1"/>
        <v>57374.999999999993</v>
      </c>
      <c r="AU6" s="322">
        <f t="shared" si="1"/>
        <v>46607.142857142855</v>
      </c>
      <c r="AV6" s="322">
        <f t="shared" si="1"/>
        <v>71678.57142857142</v>
      </c>
      <c r="AW6" s="322">
        <f t="shared" si="1"/>
        <v>25875</v>
      </c>
      <c r="AX6" s="323">
        <f t="shared" si="1"/>
        <v>73446.428571428565</v>
      </c>
      <c r="AY6" s="323">
        <f t="shared" si="1"/>
        <v>65410.714285714297</v>
      </c>
      <c r="AZ6" s="323">
        <f t="shared" si="1"/>
        <v>72642.85714285713</v>
      </c>
      <c r="BA6" s="323">
        <f t="shared" si="1"/>
        <v>27375.000000000004</v>
      </c>
      <c r="BB6" s="324">
        <f t="shared" si="1"/>
        <v>47008.928571428572</v>
      </c>
      <c r="BC6" s="324">
        <f t="shared" si="1"/>
        <v>44758.928571428572</v>
      </c>
      <c r="BD6" s="324">
        <f t="shared" si="1"/>
        <v>66375</v>
      </c>
      <c r="BE6" s="324">
        <f t="shared" si="1"/>
        <v>34500</v>
      </c>
      <c r="BF6" s="325">
        <f t="shared" si="1"/>
        <v>49258.928571428572</v>
      </c>
      <c r="BG6" s="325">
        <f t="shared" si="1"/>
        <v>46607.142857142855</v>
      </c>
      <c r="BH6" s="325">
        <f t="shared" si="1"/>
        <v>45642.857142857138</v>
      </c>
      <c r="BI6" s="325">
        <f t="shared" si="1"/>
        <v>29999.999999999996</v>
      </c>
      <c r="BJ6" s="326">
        <f t="shared" si="1"/>
        <v>43473.214285714283</v>
      </c>
      <c r="BK6" s="326">
        <f t="shared" si="1"/>
        <v>25955.357142857145</v>
      </c>
      <c r="BL6" s="326">
        <f t="shared" si="1"/>
        <v>62678.571428571428</v>
      </c>
      <c r="BM6" s="326">
        <f t="shared" si="1"/>
        <v>27600</v>
      </c>
    </row>
    <row r="7" spans="1:65" x14ac:dyDescent="0.45">
      <c r="A7" s="307" t="s">
        <v>256</v>
      </c>
      <c r="B7" s="288">
        <v>14867</v>
      </c>
      <c r="C7" s="287">
        <v>10448</v>
      </c>
      <c r="D7" s="273">
        <v>10073</v>
      </c>
      <c r="E7" s="288">
        <v>13975</v>
      </c>
      <c r="F7" s="291">
        <v>21735</v>
      </c>
      <c r="G7" s="293">
        <v>28681</v>
      </c>
      <c r="H7" s="296">
        <v>33652</v>
      </c>
      <c r="I7" s="297">
        <v>35742</v>
      </c>
      <c r="J7" s="298">
        <v>37677</v>
      </c>
      <c r="K7" s="298">
        <v>38235</v>
      </c>
      <c r="L7" s="298">
        <v>39445</v>
      </c>
      <c r="M7" s="273">
        <v>7838</v>
      </c>
      <c r="N7" s="309"/>
      <c r="P7" s="215">
        <f>100-100*((B7-O3)/(O2-O3))</f>
        <v>78.959174517720953</v>
      </c>
      <c r="Q7" s="215">
        <f>100-100*((C7-O3)/(O2-O3))</f>
        <v>92.175863615971281</v>
      </c>
      <c r="R7" s="215">
        <f>100-100*((D7-O3)/(O2-O3))</f>
        <v>93.297442799461649</v>
      </c>
      <c r="S7" s="215">
        <f>100-100*((E7-O3)/(O2-O3))</f>
        <v>81.627037535516678</v>
      </c>
      <c r="T7" s="215">
        <f>100-100*((F7-O3)/(O2-O3))</f>
        <v>58.417825631822936</v>
      </c>
      <c r="U7" s="215">
        <f>100-100*((G7-O3)/(O2-O3))</f>
        <v>37.643188275758931</v>
      </c>
      <c r="V7" s="215">
        <f>100-100*((H7-O3)/(O2-O3))</f>
        <v>22.775534619410791</v>
      </c>
      <c r="W7" s="215">
        <f>100-100*((I7-O3)/(O2-O3))</f>
        <v>16.524599970091231</v>
      </c>
      <c r="X7" s="215">
        <f>100-100*((J7-O3)/(O2-O3))</f>
        <v>10.737251383280991</v>
      </c>
      <c r="Y7" s="215">
        <f>100-100*((K7-O3)/(O2-O3))</f>
        <v>9.0683415582473543</v>
      </c>
      <c r="Z7" s="215">
        <f>100-100*((L7-O3)/(O2-O3))</f>
        <v>5.4493793928518102</v>
      </c>
      <c r="AA7" s="215">
        <f>100-100*((M7-O3)/(O2-O3))</f>
        <v>99.98205473306416</v>
      </c>
      <c r="AC7" t="s">
        <v>264</v>
      </c>
      <c r="AD7" s="319">
        <f t="shared" si="2"/>
        <v>26437.500000000004</v>
      </c>
      <c r="AE7" s="319">
        <f t="shared" si="1"/>
        <v>27763.392857142859</v>
      </c>
      <c r="AF7" s="319">
        <f t="shared" si="1"/>
        <v>30937.5</v>
      </c>
      <c r="AG7" s="319">
        <f t="shared" si="1"/>
        <v>11625</v>
      </c>
      <c r="AH7" s="93">
        <f t="shared" si="1"/>
        <v>29772.321428571428</v>
      </c>
      <c r="AI7" s="93">
        <f t="shared" si="1"/>
        <v>21736.607142857141</v>
      </c>
      <c r="AJ7" s="93">
        <f t="shared" si="1"/>
        <v>30455.357142857141</v>
      </c>
      <c r="AK7" s="93">
        <f t="shared" si="1"/>
        <v>16687.5</v>
      </c>
      <c r="AL7" s="320">
        <f t="shared" si="1"/>
        <v>28004.464285714286</v>
      </c>
      <c r="AM7" s="320">
        <f t="shared" si="1"/>
        <v>20491.071428571424</v>
      </c>
      <c r="AN7" s="320">
        <f t="shared" si="1"/>
        <v>38089.285714285717</v>
      </c>
      <c r="AO7" s="320">
        <f t="shared" si="1"/>
        <v>15356.249999999998</v>
      </c>
      <c r="AP7" s="321">
        <f t="shared" si="1"/>
        <v>22620.535714285714</v>
      </c>
      <c r="AQ7" s="321">
        <f t="shared" si="1"/>
        <v>29129.464285714286</v>
      </c>
      <c r="AR7" s="321">
        <f t="shared" si="1"/>
        <v>30455.357142857141</v>
      </c>
      <c r="AS7" s="321">
        <f t="shared" si="1"/>
        <v>18562.5</v>
      </c>
      <c r="AT7" s="322">
        <f t="shared" si="1"/>
        <v>28687.499999999996</v>
      </c>
      <c r="AU7" s="322">
        <f t="shared" si="1"/>
        <v>23303.571428571428</v>
      </c>
      <c r="AV7" s="322">
        <f t="shared" si="1"/>
        <v>35839.28571428571</v>
      </c>
      <c r="AW7" s="322">
        <f t="shared" si="1"/>
        <v>12937.5</v>
      </c>
      <c r="AX7" s="323">
        <f t="shared" si="1"/>
        <v>36723.214285714283</v>
      </c>
      <c r="AY7" s="323">
        <f t="shared" si="1"/>
        <v>32705.357142857149</v>
      </c>
      <c r="AZ7" s="323">
        <f t="shared" si="1"/>
        <v>36321.428571428565</v>
      </c>
      <c r="BA7" s="323">
        <f t="shared" si="1"/>
        <v>13687.500000000002</v>
      </c>
      <c r="BB7" s="324">
        <f t="shared" si="1"/>
        <v>23504.464285714286</v>
      </c>
      <c r="BC7" s="324">
        <f t="shared" si="1"/>
        <v>22379.464285714286</v>
      </c>
      <c r="BD7" s="324">
        <f t="shared" si="1"/>
        <v>33187.5</v>
      </c>
      <c r="BE7" s="324">
        <f t="shared" si="1"/>
        <v>17250</v>
      </c>
      <c r="BF7" s="325">
        <f t="shared" si="1"/>
        <v>24629.464285714286</v>
      </c>
      <c r="BG7" s="325">
        <f t="shared" si="1"/>
        <v>23303.571428571428</v>
      </c>
      <c r="BH7" s="325">
        <f t="shared" si="1"/>
        <v>22821.428571428569</v>
      </c>
      <c r="BI7" s="325">
        <f t="shared" si="1"/>
        <v>14999.999999999998</v>
      </c>
      <c r="BJ7" s="326">
        <f t="shared" si="1"/>
        <v>21736.607142857141</v>
      </c>
      <c r="BK7" s="326">
        <f t="shared" si="1"/>
        <v>12977.678571428572</v>
      </c>
      <c r="BL7" s="326">
        <f t="shared" si="1"/>
        <v>31339.285714285714</v>
      </c>
      <c r="BM7" s="326">
        <f t="shared" si="1"/>
        <v>13800</v>
      </c>
    </row>
    <row r="8" spans="1:65" x14ac:dyDescent="0.45">
      <c r="A8" s="307" t="s">
        <v>258</v>
      </c>
      <c r="B8" s="290">
        <v>15907</v>
      </c>
      <c r="C8" s="287">
        <v>12449</v>
      </c>
      <c r="D8" s="287">
        <v>10671</v>
      </c>
      <c r="E8" s="290">
        <v>16655</v>
      </c>
      <c r="F8" s="291">
        <v>22278</v>
      </c>
      <c r="G8" s="293">
        <v>28016</v>
      </c>
      <c r="H8" s="296">
        <v>32238</v>
      </c>
      <c r="I8" s="297">
        <v>34865</v>
      </c>
      <c r="J8" s="297">
        <v>36813</v>
      </c>
      <c r="K8" s="298">
        <v>39082</v>
      </c>
      <c r="L8" s="292">
        <v>39510</v>
      </c>
      <c r="M8" s="273">
        <v>7833</v>
      </c>
      <c r="N8" s="309"/>
      <c r="P8" s="215">
        <f>100-100*((B8-O3)/(O2-O3))</f>
        <v>75.848661582174373</v>
      </c>
      <c r="Q8" s="215">
        <f>100-100*((C8-O3)/(O2-O3))</f>
        <v>86.191117092866762</v>
      </c>
      <c r="R8" s="215">
        <f>100-100*((D8-O3)/(O2-O3))</f>
        <v>91.508897861522357</v>
      </c>
      <c r="S8" s="215">
        <f>100-100*((E8-O3)/(O2-O3))</f>
        <v>73.611484970838944</v>
      </c>
      <c r="T8" s="215">
        <f>100-100*((F8-O3)/(O2-O3))</f>
        <v>56.793778974128905</v>
      </c>
      <c r="U8" s="215">
        <f>100-100*((G8-O3)/(O2-O3))</f>
        <v>39.632122027815164</v>
      </c>
      <c r="V8" s="215">
        <f>100-100*((H8-O3)/(O2-O3))</f>
        <v>27.004635860625086</v>
      </c>
      <c r="W8" s="215">
        <f>100-100*((I8-O3)/(O2-O3))</f>
        <v>19.147599820547327</v>
      </c>
      <c r="X8" s="215">
        <f>100-100*((J8-O3)/(O2-O3))</f>
        <v>13.321369822042769</v>
      </c>
      <c r="Y8" s="215">
        <f>100-100*((K8-O3)/(O2-O3))</f>
        <v>6.5350680424704564</v>
      </c>
      <c r="Z8" s="215">
        <f>100-100*((L8-O3)/(O2-O3))</f>
        <v>5.2549723343801418</v>
      </c>
      <c r="AA8" s="215">
        <f>100-100*((M8-O3)/(O2-O3))</f>
        <v>99.99700912217736</v>
      </c>
      <c r="AC8" t="s">
        <v>265</v>
      </c>
      <c r="AD8" s="319">
        <f t="shared" si="2"/>
        <v>13218.750000000002</v>
      </c>
      <c r="AE8" s="319">
        <f t="shared" si="1"/>
        <v>13881.696428571429</v>
      </c>
      <c r="AF8" s="319">
        <f t="shared" si="1"/>
        <v>15468.75</v>
      </c>
      <c r="AG8" s="319">
        <f t="shared" si="1"/>
        <v>5812.5</v>
      </c>
      <c r="AH8" s="93">
        <f t="shared" si="1"/>
        <v>14886.160714285714</v>
      </c>
      <c r="AI8" s="93">
        <f t="shared" si="1"/>
        <v>10868.303571428571</v>
      </c>
      <c r="AJ8" s="93">
        <f t="shared" si="1"/>
        <v>15227.678571428571</v>
      </c>
      <c r="AK8" s="93">
        <f t="shared" si="1"/>
        <v>8343.75</v>
      </c>
      <c r="AL8" s="320">
        <f t="shared" si="1"/>
        <v>14002.232142857143</v>
      </c>
      <c r="AM8" s="320">
        <f t="shared" si="1"/>
        <v>10245.535714285712</v>
      </c>
      <c r="AN8" s="320">
        <f t="shared" si="1"/>
        <v>19044.642857142859</v>
      </c>
      <c r="AO8" s="320">
        <f t="shared" si="1"/>
        <v>7678.1249999999991</v>
      </c>
      <c r="AP8" s="321">
        <f t="shared" si="1"/>
        <v>11310.267857142857</v>
      </c>
      <c r="AQ8" s="321">
        <f t="shared" si="1"/>
        <v>14564.732142857143</v>
      </c>
      <c r="AR8" s="321">
        <f t="shared" si="1"/>
        <v>15227.678571428571</v>
      </c>
      <c r="AS8" s="321">
        <f t="shared" si="1"/>
        <v>9281.25</v>
      </c>
      <c r="AT8" s="322">
        <f t="shared" si="1"/>
        <v>14343.749999999998</v>
      </c>
      <c r="AU8" s="322">
        <f t="shared" si="1"/>
        <v>11651.785714285714</v>
      </c>
      <c r="AV8" s="322">
        <f t="shared" si="1"/>
        <v>17919.642857142855</v>
      </c>
      <c r="AW8" s="322">
        <f t="shared" si="1"/>
        <v>6468.75</v>
      </c>
      <c r="AX8" s="323">
        <f t="shared" si="1"/>
        <v>18361.607142857141</v>
      </c>
      <c r="AY8" s="323">
        <f t="shared" si="1"/>
        <v>16352.678571428574</v>
      </c>
      <c r="AZ8" s="323">
        <f t="shared" si="1"/>
        <v>18160.714285714283</v>
      </c>
      <c r="BA8" s="323">
        <f t="shared" si="1"/>
        <v>6843.7500000000009</v>
      </c>
      <c r="BB8" s="324">
        <f t="shared" si="1"/>
        <v>11752.232142857143</v>
      </c>
      <c r="BC8" s="324">
        <f t="shared" si="1"/>
        <v>11189.732142857143</v>
      </c>
      <c r="BD8" s="324">
        <f t="shared" si="1"/>
        <v>16593.75</v>
      </c>
      <c r="BE8" s="324">
        <f t="shared" si="1"/>
        <v>8625</v>
      </c>
      <c r="BF8" s="325">
        <f t="shared" si="1"/>
        <v>12314.732142857143</v>
      </c>
      <c r="BG8" s="325">
        <f t="shared" si="1"/>
        <v>11651.785714285714</v>
      </c>
      <c r="BH8" s="325">
        <f t="shared" si="1"/>
        <v>11410.714285714284</v>
      </c>
      <c r="BI8" s="325">
        <f t="shared" si="1"/>
        <v>7499.9999999999991</v>
      </c>
      <c r="BJ8" s="326">
        <f t="shared" si="1"/>
        <v>10868.303571428571</v>
      </c>
      <c r="BK8" s="326">
        <f t="shared" si="1"/>
        <v>6488.8392857142862</v>
      </c>
      <c r="BL8" s="326">
        <f t="shared" si="1"/>
        <v>15669.642857142857</v>
      </c>
      <c r="BM8" s="326">
        <f t="shared" si="1"/>
        <v>6900</v>
      </c>
    </row>
    <row r="9" spans="1:65" x14ac:dyDescent="0.45">
      <c r="A9" s="307" t="s">
        <v>260</v>
      </c>
      <c r="B9" s="291">
        <v>21093</v>
      </c>
      <c r="C9" s="293">
        <v>29309</v>
      </c>
      <c r="D9" s="295">
        <v>31754</v>
      </c>
      <c r="E9" s="296">
        <v>33083</v>
      </c>
      <c r="F9" s="297">
        <v>35368</v>
      </c>
      <c r="G9" s="298">
        <v>37411</v>
      </c>
      <c r="H9" s="298">
        <v>38278</v>
      </c>
      <c r="I9" s="292">
        <v>39608</v>
      </c>
      <c r="J9" s="292">
        <v>39851</v>
      </c>
      <c r="K9" s="292">
        <v>40737</v>
      </c>
      <c r="L9" s="292">
        <v>40962</v>
      </c>
      <c r="M9" s="273">
        <v>7825</v>
      </c>
      <c r="N9" s="309"/>
      <c r="P9" s="215">
        <f>100-100*((B9-O3)/(O2-O3))</f>
        <v>60.337969193958429</v>
      </c>
      <c r="Q9" s="215">
        <f>100-100*((C9-O3)/(O2-O3))</f>
        <v>35.764917003140411</v>
      </c>
      <c r="R9" s="215">
        <f>100-100*((D9-O3)/(O2-O3))</f>
        <v>28.45222072678331</v>
      </c>
      <c r="S9" s="215">
        <f>100-100*((E9-O3)/(O2-O3))</f>
        <v>24.477344100493497</v>
      </c>
      <c r="T9" s="215">
        <f>100-100*((F9-O3)/(O2-O3))</f>
        <v>17.643188275758931</v>
      </c>
      <c r="U9" s="215">
        <f>100-100*((G9-O3)/(O2-O3))</f>
        <v>11.532824884103491</v>
      </c>
      <c r="V9" s="215">
        <f>100-100*((H9-O3)/(O2-O3))</f>
        <v>8.9397338118737792</v>
      </c>
      <c r="W9" s="215">
        <f>100-100*((I9-O3)/(O2-O3))</f>
        <v>4.9618663077613263</v>
      </c>
      <c r="X9" s="215">
        <f>100-100*((J9-O3)/(O2-O3))</f>
        <v>4.2350829968595747</v>
      </c>
      <c r="Y9" s="215">
        <f>100-100*((K9-O3)/(O2-O3))</f>
        <v>1.5851652459997041</v>
      </c>
      <c r="Z9" s="215">
        <f>100-100*((L9-O3)/(O2-O3))</f>
        <v>0.91221773590548594</v>
      </c>
      <c r="AA9" s="215">
        <f>100-100*((M9-O3)/(O2-O3))</f>
        <v>100.02093614475848</v>
      </c>
      <c r="AC9" t="s">
        <v>266</v>
      </c>
      <c r="AD9" s="319">
        <f t="shared" si="2"/>
        <v>6609.3750000000009</v>
      </c>
      <c r="AE9" s="319">
        <f t="shared" si="1"/>
        <v>6940.8482142857147</v>
      </c>
      <c r="AF9" s="319">
        <f t="shared" si="1"/>
        <v>7734.375</v>
      </c>
      <c r="AG9" s="319">
        <f t="shared" si="1"/>
        <v>2906.25</v>
      </c>
      <c r="AH9" s="93">
        <f t="shared" si="1"/>
        <v>7443.0803571428569</v>
      </c>
      <c r="AI9" s="93">
        <f t="shared" si="1"/>
        <v>5434.1517857142853</v>
      </c>
      <c r="AJ9" s="93">
        <f t="shared" si="1"/>
        <v>7613.8392857142853</v>
      </c>
      <c r="AK9" s="93">
        <f t="shared" si="1"/>
        <v>4171.875</v>
      </c>
      <c r="AL9" s="320">
        <f t="shared" si="1"/>
        <v>7001.1160714285716</v>
      </c>
      <c r="AM9" s="320">
        <f t="shared" si="1"/>
        <v>5122.767857142856</v>
      </c>
      <c r="AN9" s="320">
        <f t="shared" si="1"/>
        <v>9522.3214285714294</v>
      </c>
      <c r="AO9" s="320">
        <f t="shared" si="1"/>
        <v>3839.0624999999995</v>
      </c>
      <c r="AP9" s="321">
        <f t="shared" si="1"/>
        <v>5655.1339285714284</v>
      </c>
      <c r="AQ9" s="321">
        <f t="shared" si="1"/>
        <v>7282.3660714285716</v>
      </c>
      <c r="AR9" s="321">
        <f t="shared" si="1"/>
        <v>7613.8392857142853</v>
      </c>
      <c r="AS9" s="321">
        <f t="shared" si="1"/>
        <v>4640.625</v>
      </c>
      <c r="AT9" s="322">
        <f t="shared" si="1"/>
        <v>7171.8749999999991</v>
      </c>
      <c r="AU9" s="322">
        <f t="shared" si="1"/>
        <v>5825.8928571428569</v>
      </c>
      <c r="AV9" s="322">
        <f t="shared" si="1"/>
        <v>8959.8214285714275</v>
      </c>
      <c r="AW9" s="322">
        <f t="shared" si="1"/>
        <v>3234.375</v>
      </c>
      <c r="AX9" s="323">
        <f t="shared" si="1"/>
        <v>9180.8035714285706</v>
      </c>
      <c r="AY9" s="323">
        <f t="shared" si="1"/>
        <v>8176.3392857142871</v>
      </c>
      <c r="AZ9" s="323">
        <f t="shared" si="1"/>
        <v>9080.3571428571413</v>
      </c>
      <c r="BA9" s="323">
        <f t="shared" si="1"/>
        <v>3421.8750000000005</v>
      </c>
      <c r="BB9" s="324">
        <f t="shared" si="1"/>
        <v>5876.1160714285716</v>
      </c>
      <c r="BC9" s="324">
        <f t="shared" si="1"/>
        <v>5594.8660714285716</v>
      </c>
      <c r="BD9" s="324">
        <f t="shared" si="1"/>
        <v>8296.875</v>
      </c>
      <c r="BE9" s="324">
        <f t="shared" si="1"/>
        <v>4312.5</v>
      </c>
      <c r="BF9" s="325">
        <f t="shared" si="1"/>
        <v>6157.3660714285716</v>
      </c>
      <c r="BG9" s="325">
        <f t="shared" si="1"/>
        <v>5825.8928571428569</v>
      </c>
      <c r="BH9" s="325">
        <f t="shared" si="1"/>
        <v>5705.3571428571422</v>
      </c>
      <c r="BI9" s="325">
        <f t="shared" si="1"/>
        <v>3749.9999999999995</v>
      </c>
      <c r="BJ9" s="326">
        <f t="shared" si="1"/>
        <v>5434.1517857142853</v>
      </c>
      <c r="BK9" s="326">
        <f t="shared" si="1"/>
        <v>3244.4196428571431</v>
      </c>
      <c r="BL9" s="326">
        <f t="shared" si="1"/>
        <v>7834.8214285714284</v>
      </c>
      <c r="BM9" s="326">
        <f t="shared" si="1"/>
        <v>3450</v>
      </c>
    </row>
    <row r="10" spans="1:65" x14ac:dyDescent="0.45">
      <c r="AC10" t="s">
        <v>267</v>
      </c>
      <c r="AD10" s="319">
        <f t="shared" si="2"/>
        <v>3304.6875000000005</v>
      </c>
      <c r="AE10" s="319">
        <f t="shared" si="1"/>
        <v>3470.4241071428573</v>
      </c>
      <c r="AF10" s="319">
        <f t="shared" si="1"/>
        <v>3867.1875</v>
      </c>
      <c r="AG10" s="319">
        <f t="shared" si="1"/>
        <v>1453.125</v>
      </c>
      <c r="AH10" s="93">
        <f t="shared" si="1"/>
        <v>3721.5401785714284</v>
      </c>
      <c r="AI10" s="93">
        <f t="shared" si="1"/>
        <v>2717.0758928571427</v>
      </c>
      <c r="AJ10" s="93">
        <f t="shared" si="1"/>
        <v>3806.9196428571427</v>
      </c>
      <c r="AK10" s="93">
        <f t="shared" si="1"/>
        <v>2085.9375</v>
      </c>
      <c r="AL10" s="320">
        <f t="shared" si="1"/>
        <v>3500.5580357142858</v>
      </c>
      <c r="AM10" s="320">
        <f t="shared" si="1"/>
        <v>2561.383928571428</v>
      </c>
      <c r="AN10" s="320">
        <f t="shared" si="1"/>
        <v>4761.1607142857147</v>
      </c>
      <c r="AO10" s="320">
        <f t="shared" si="1"/>
        <v>1919.5312499999998</v>
      </c>
      <c r="AP10" s="321">
        <f t="shared" si="1"/>
        <v>2827.5669642857142</v>
      </c>
      <c r="AQ10" s="321">
        <f t="shared" si="1"/>
        <v>3641.1830357142858</v>
      </c>
      <c r="AR10" s="321">
        <f t="shared" si="1"/>
        <v>3806.9196428571427</v>
      </c>
      <c r="AS10" s="321">
        <f t="shared" si="1"/>
        <v>2320.3125</v>
      </c>
      <c r="AT10" s="322">
        <f t="shared" si="1"/>
        <v>3585.9374999999995</v>
      </c>
      <c r="AU10" s="322">
        <f t="shared" si="1"/>
        <v>2912.9464285714284</v>
      </c>
      <c r="AV10" s="322">
        <f t="shared" si="1"/>
        <v>4479.9107142857138</v>
      </c>
      <c r="AW10" s="322">
        <f t="shared" si="1"/>
        <v>1617.1875</v>
      </c>
      <c r="AX10" s="323">
        <f t="shared" si="1"/>
        <v>4590.4017857142853</v>
      </c>
      <c r="AY10" s="323">
        <f t="shared" si="1"/>
        <v>4088.1696428571436</v>
      </c>
      <c r="AZ10" s="323">
        <f t="shared" si="1"/>
        <v>4540.1785714285706</v>
      </c>
      <c r="BA10" s="323">
        <f t="shared" si="1"/>
        <v>1710.9375000000002</v>
      </c>
      <c r="BB10" s="324">
        <f t="shared" si="1"/>
        <v>2938.0580357142858</v>
      </c>
      <c r="BC10" s="324">
        <f t="shared" si="1"/>
        <v>2797.4330357142858</v>
      </c>
      <c r="BD10" s="324">
        <f t="shared" si="1"/>
        <v>4148.4375</v>
      </c>
      <c r="BE10" s="324">
        <f t="shared" si="1"/>
        <v>2156.25</v>
      </c>
      <c r="BF10" s="325">
        <f t="shared" si="1"/>
        <v>3078.6830357142858</v>
      </c>
      <c r="BG10" s="325">
        <f t="shared" si="1"/>
        <v>2912.9464285714284</v>
      </c>
      <c r="BH10" s="325">
        <f t="shared" si="1"/>
        <v>2852.6785714285711</v>
      </c>
      <c r="BI10" s="325">
        <f t="shared" si="1"/>
        <v>1874.9999999999998</v>
      </c>
      <c r="BJ10" s="326">
        <f t="shared" si="1"/>
        <v>2717.0758928571427</v>
      </c>
      <c r="BK10" s="326">
        <f t="shared" si="1"/>
        <v>1622.2098214285716</v>
      </c>
      <c r="BL10" s="326">
        <f t="shared" si="1"/>
        <v>3917.4107142857142</v>
      </c>
      <c r="BM10" s="326">
        <f t="shared" si="1"/>
        <v>1725</v>
      </c>
    </row>
    <row r="11" spans="1:65" x14ac:dyDescent="0.45">
      <c r="A11" s="306"/>
      <c r="B11" s="307" t="s">
        <v>259</v>
      </c>
      <c r="C11" s="307" t="s">
        <v>261</v>
      </c>
      <c r="D11" s="307" t="s">
        <v>263</v>
      </c>
      <c r="E11" s="307" t="s">
        <v>264</v>
      </c>
      <c r="F11" s="307" t="s">
        <v>265</v>
      </c>
      <c r="G11" s="307" t="s">
        <v>266</v>
      </c>
      <c r="H11" s="307" t="s">
        <v>267</v>
      </c>
      <c r="I11" s="307" t="s">
        <v>268</v>
      </c>
      <c r="J11" s="307" t="s">
        <v>269</v>
      </c>
      <c r="K11" s="307" t="s">
        <v>270</v>
      </c>
      <c r="L11" s="307" t="s">
        <v>271</v>
      </c>
      <c r="M11" s="307"/>
      <c r="AC11" t="s">
        <v>268</v>
      </c>
      <c r="AD11" s="319">
        <f t="shared" si="2"/>
        <v>1652.3437500000002</v>
      </c>
      <c r="AE11" s="319">
        <f t="shared" si="1"/>
        <v>1735.2120535714287</v>
      </c>
      <c r="AF11" s="319">
        <f t="shared" si="1"/>
        <v>1933.59375</v>
      </c>
      <c r="AG11" s="319">
        <f t="shared" si="1"/>
        <v>726.5625</v>
      </c>
      <c r="AH11" s="93">
        <f t="shared" si="1"/>
        <v>1860.7700892857142</v>
      </c>
      <c r="AI11" s="93">
        <f t="shared" si="1"/>
        <v>1358.5379464285713</v>
      </c>
      <c r="AJ11" s="93">
        <f t="shared" si="1"/>
        <v>1903.4598214285713</v>
      </c>
      <c r="AK11" s="93">
        <f t="shared" si="1"/>
        <v>1042.96875</v>
      </c>
      <c r="AL11" s="320">
        <f t="shared" si="1"/>
        <v>1750.2790178571429</v>
      </c>
      <c r="AM11" s="320">
        <f t="shared" si="1"/>
        <v>1280.691964285714</v>
      </c>
      <c r="AN11" s="320">
        <f t="shared" si="1"/>
        <v>2380.5803571428573</v>
      </c>
      <c r="AO11" s="320">
        <f t="shared" si="1"/>
        <v>959.76562499999989</v>
      </c>
      <c r="AP11" s="321">
        <f t="shared" si="1"/>
        <v>1413.7834821428571</v>
      </c>
      <c r="AQ11" s="321">
        <f t="shared" si="1"/>
        <v>1820.5915178571429</v>
      </c>
      <c r="AR11" s="321">
        <f t="shared" si="1"/>
        <v>1903.4598214285713</v>
      </c>
      <c r="AS11" s="321">
        <f t="shared" si="1"/>
        <v>1160.15625</v>
      </c>
      <c r="AT11" s="322">
        <f t="shared" si="1"/>
        <v>1792.9687499999998</v>
      </c>
      <c r="AU11" s="322">
        <f t="shared" si="1"/>
        <v>1456.4732142857142</v>
      </c>
      <c r="AV11" s="322">
        <f t="shared" si="1"/>
        <v>2239.9553571428569</v>
      </c>
      <c r="AW11" s="322">
        <f t="shared" si="1"/>
        <v>808.59375</v>
      </c>
      <c r="AX11" s="323">
        <f t="shared" si="1"/>
        <v>2295.2008928571427</v>
      </c>
      <c r="AY11" s="323">
        <f t="shared" si="1"/>
        <v>2044.0848214285718</v>
      </c>
      <c r="AZ11" s="323">
        <f t="shared" si="1"/>
        <v>2270.0892857142853</v>
      </c>
      <c r="BA11" s="323">
        <f t="shared" si="1"/>
        <v>855.46875000000011</v>
      </c>
      <c r="BB11" s="324">
        <f t="shared" si="1"/>
        <v>1469.0290178571429</v>
      </c>
      <c r="BC11" s="324">
        <f t="shared" si="1"/>
        <v>1398.7165178571429</v>
      </c>
      <c r="BD11" s="324">
        <f t="shared" si="1"/>
        <v>2074.21875</v>
      </c>
      <c r="BE11" s="324">
        <f t="shared" si="1"/>
        <v>1078.125</v>
      </c>
      <c r="BF11" s="325">
        <f t="shared" si="1"/>
        <v>1539.3415178571429</v>
      </c>
      <c r="BG11" s="325">
        <f t="shared" si="1"/>
        <v>1456.4732142857142</v>
      </c>
      <c r="BH11" s="325">
        <f t="shared" si="1"/>
        <v>1426.3392857142856</v>
      </c>
      <c r="BI11" s="325">
        <f t="shared" si="1"/>
        <v>937.49999999999989</v>
      </c>
      <c r="BJ11" s="326">
        <f t="shared" si="1"/>
        <v>1358.5379464285713</v>
      </c>
      <c r="BK11" s="326">
        <f t="shared" si="1"/>
        <v>811.10491071428578</v>
      </c>
      <c r="BL11" s="326">
        <f t="shared" si="1"/>
        <v>1958.7053571428571</v>
      </c>
      <c r="BM11" s="326">
        <f t="shared" si="1"/>
        <v>862.5</v>
      </c>
    </row>
    <row r="12" spans="1:65" x14ac:dyDescent="0.45">
      <c r="A12" s="307" t="s">
        <v>283</v>
      </c>
      <c r="B12" s="288">
        <v>12572</v>
      </c>
      <c r="C12" s="287">
        <v>11414</v>
      </c>
      <c r="D12" s="290">
        <v>16135</v>
      </c>
      <c r="E12" s="291">
        <v>21630</v>
      </c>
      <c r="F12" s="289">
        <v>26256</v>
      </c>
      <c r="G12" s="295">
        <v>30467</v>
      </c>
      <c r="H12" s="297">
        <v>34435</v>
      </c>
      <c r="I12" s="298">
        <v>36274</v>
      </c>
      <c r="J12" s="298">
        <v>37490</v>
      </c>
      <c r="K12" s="292">
        <v>38931</v>
      </c>
      <c r="L12" s="292">
        <v>39953</v>
      </c>
      <c r="M12" s="292">
        <v>40712</v>
      </c>
      <c r="N12" s="309" t="s">
        <v>290</v>
      </c>
      <c r="O12" s="206">
        <f>AVERAGE(M12:M16)</f>
        <v>39980.400000000001</v>
      </c>
      <c r="P12" s="215">
        <f>100-100*((B12-O13)/(O12-O13))</f>
        <v>85.361199756660184</v>
      </c>
      <c r="Q12" s="215">
        <f>100-100*((C12-O13)/(O12-O13))</f>
        <v>88.967695185733476</v>
      </c>
      <c r="R12" s="215">
        <f>100-100*((D12-O13)/(O12-O13))</f>
        <v>74.264530314701517</v>
      </c>
      <c r="S12" s="215">
        <f>100-100*((E12-O13)/(O12-O13))</f>
        <v>57.150806322682726</v>
      </c>
      <c r="T12" s="215">
        <f>100-100*((F12-O13)/(O12-O13))</f>
        <v>42.743511111203389</v>
      </c>
      <c r="U12" s="215">
        <f>100-100*((G12-O13)/(O12-O13))</f>
        <v>29.628699149348776</v>
      </c>
      <c r="V12" s="215">
        <f>100-100*((H12-O13)/(O12-O13))</f>
        <v>17.270690632455143</v>
      </c>
      <c r="W12" s="215">
        <f>100-100*((I12-O13)/(O12-O13))</f>
        <v>11.543276907009727</v>
      </c>
      <c r="X12" s="215">
        <f>100-100*((J12-O13)/(O12-O13))</f>
        <v>7.7561452647358635</v>
      </c>
      <c r="Y12" s="215">
        <f>100-100*((K12-O13)/(O12-O13))</f>
        <v>3.2682696919425922</v>
      </c>
      <c r="Z12" s="215">
        <f>100-100*((L12-O13)/(O12-O13))</f>
        <v>8.5335038649930084E-2</v>
      </c>
      <c r="AA12" s="215">
        <f>100-100*((M12-O13)/(O12-O13))</f>
        <v>-2.2785078203022806</v>
      </c>
      <c r="AC12" t="s">
        <v>269</v>
      </c>
      <c r="AD12" s="319">
        <f t="shared" si="2"/>
        <v>826.17187500000011</v>
      </c>
      <c r="AE12" s="319">
        <f t="shared" si="1"/>
        <v>867.60602678571433</v>
      </c>
      <c r="AF12" s="319">
        <f t="shared" si="1"/>
        <v>966.796875</v>
      </c>
      <c r="AG12" s="319">
        <f t="shared" si="1"/>
        <v>363.28125</v>
      </c>
      <c r="AH12" s="93">
        <f t="shared" si="1"/>
        <v>930.38504464285711</v>
      </c>
      <c r="AI12" s="93">
        <f t="shared" si="1"/>
        <v>679.26897321428567</v>
      </c>
      <c r="AJ12" s="93">
        <f t="shared" si="1"/>
        <v>951.72991071428567</v>
      </c>
      <c r="AK12" s="93">
        <f t="shared" si="1"/>
        <v>521.484375</v>
      </c>
      <c r="AL12" s="320">
        <f t="shared" si="1"/>
        <v>875.13950892857144</v>
      </c>
      <c r="AM12" s="320">
        <f t="shared" si="1"/>
        <v>640.345982142857</v>
      </c>
      <c r="AN12" s="320">
        <f t="shared" si="1"/>
        <v>1190.2901785714287</v>
      </c>
      <c r="AO12" s="320">
        <f t="shared" ref="AO12:BM14" si="3">AO11/2</f>
        <v>479.88281249999994</v>
      </c>
      <c r="AP12" s="321">
        <f t="shared" si="3"/>
        <v>706.89174107142856</v>
      </c>
      <c r="AQ12" s="321">
        <f t="shared" si="3"/>
        <v>910.29575892857144</v>
      </c>
      <c r="AR12" s="321">
        <f t="shared" si="3"/>
        <v>951.72991071428567</v>
      </c>
      <c r="AS12" s="321">
        <f t="shared" si="3"/>
        <v>580.078125</v>
      </c>
      <c r="AT12" s="322">
        <f t="shared" si="3"/>
        <v>896.48437499999989</v>
      </c>
      <c r="AU12" s="322">
        <f t="shared" si="3"/>
        <v>728.23660714285711</v>
      </c>
      <c r="AV12" s="322">
        <f t="shared" si="3"/>
        <v>1119.9776785714284</v>
      </c>
      <c r="AW12" s="322">
        <f t="shared" si="3"/>
        <v>404.296875</v>
      </c>
      <c r="AX12" s="323">
        <f t="shared" si="3"/>
        <v>1147.6004464285713</v>
      </c>
      <c r="AY12" s="323">
        <f t="shared" si="3"/>
        <v>1022.0424107142859</v>
      </c>
      <c r="AZ12" s="323">
        <f t="shared" si="3"/>
        <v>1135.0446428571427</v>
      </c>
      <c r="BA12" s="323">
        <f t="shared" si="3"/>
        <v>427.73437500000006</v>
      </c>
      <c r="BB12" s="324">
        <f t="shared" si="3"/>
        <v>734.51450892857144</v>
      </c>
      <c r="BC12" s="324">
        <f t="shared" si="3"/>
        <v>699.35825892857144</v>
      </c>
      <c r="BD12" s="324">
        <f t="shared" si="3"/>
        <v>1037.109375</v>
      </c>
      <c r="BE12" s="324">
        <f t="shared" si="3"/>
        <v>539.0625</v>
      </c>
      <c r="BF12" s="325">
        <f t="shared" si="3"/>
        <v>769.67075892857144</v>
      </c>
      <c r="BG12" s="325">
        <f t="shared" si="3"/>
        <v>728.23660714285711</v>
      </c>
      <c r="BH12" s="325">
        <f t="shared" si="3"/>
        <v>713.16964285714278</v>
      </c>
      <c r="BI12" s="325">
        <f t="shared" si="3"/>
        <v>468.74999999999994</v>
      </c>
      <c r="BJ12" s="326">
        <f t="shared" si="3"/>
        <v>679.26897321428567</v>
      </c>
      <c r="BK12" s="326">
        <f t="shared" si="3"/>
        <v>405.55245535714289</v>
      </c>
      <c r="BL12" s="326">
        <f t="shared" si="3"/>
        <v>979.35267857142856</v>
      </c>
      <c r="BM12" s="326">
        <f t="shared" si="3"/>
        <v>431.25</v>
      </c>
    </row>
    <row r="13" spans="1:65" x14ac:dyDescent="0.45">
      <c r="A13" s="307" t="s">
        <v>256</v>
      </c>
      <c r="B13" s="287">
        <v>12365</v>
      </c>
      <c r="C13" s="287">
        <v>10484</v>
      </c>
      <c r="D13" s="287">
        <v>11121</v>
      </c>
      <c r="E13" s="290">
        <v>16439</v>
      </c>
      <c r="F13" s="294">
        <v>24004</v>
      </c>
      <c r="G13" s="295">
        <v>30383</v>
      </c>
      <c r="H13" s="297">
        <v>34123</v>
      </c>
      <c r="I13" s="297">
        <v>35960</v>
      </c>
      <c r="J13" s="298">
        <v>37580</v>
      </c>
      <c r="K13" s="292">
        <v>38730</v>
      </c>
      <c r="L13" s="292">
        <v>40049</v>
      </c>
      <c r="M13" s="292">
        <v>40419</v>
      </c>
      <c r="N13" s="309" t="s">
        <v>291</v>
      </c>
      <c r="O13" s="206">
        <f>AVERAGE(M17:M19)</f>
        <v>7871.666666666667</v>
      </c>
      <c r="P13" s="215">
        <f>100-100*((B13-O13)/(O12-O13))</f>
        <v>86.00588417273805</v>
      </c>
      <c r="Q13" s="215">
        <f>100-100*((C13-O13)/(O12-O13))</f>
        <v>91.864103431880423</v>
      </c>
      <c r="R13" s="215">
        <f>100-100*((D13-O13)/(O12-O13))</f>
        <v>89.880219504143213</v>
      </c>
      <c r="S13" s="215">
        <f>100-100*((E13-O13)/(O12-O13))</f>
        <v>73.317747404133044</v>
      </c>
      <c r="T13" s="215">
        <f>100-100*((F13-O13)/(O12-O13))</f>
        <v>49.757179251335572</v>
      </c>
      <c r="U13" s="215">
        <f>100-100*((G13-O13)/(O12-O13))</f>
        <v>29.890310216742705</v>
      </c>
      <c r="V13" s="215">
        <f>100-100*((H13-O13)/(O12-O13))</f>
        <v>18.242388882775401</v>
      </c>
      <c r="W13" s="215">
        <f>100-100*((I13-O13)/(O12-O13))</f>
        <v>12.521203992267942</v>
      </c>
      <c r="X13" s="215">
        <f>100-100*((J13-O13)/(O12-O13))</f>
        <v>7.4758476925281059</v>
      </c>
      <c r="Y13" s="215">
        <f>100-100*((K13-O13)/(O12-O13))</f>
        <v>3.8942676032066146</v>
      </c>
      <c r="Z13" s="215">
        <f>100-100*((L13-O13)/(O12-O13))</f>
        <v>-0.2136490383716847</v>
      </c>
      <c r="AA13" s="215">
        <f>100-100*((M13-O13)/(O12-O13))</f>
        <v>-1.3659835018925151</v>
      </c>
      <c r="AC13" t="s">
        <v>270</v>
      </c>
      <c r="AD13" s="319">
        <f t="shared" si="2"/>
        <v>413.08593750000006</v>
      </c>
      <c r="AE13" s="319">
        <f t="shared" si="2"/>
        <v>433.80301339285717</v>
      </c>
      <c r="AF13" s="319">
        <f t="shared" si="2"/>
        <v>483.3984375</v>
      </c>
      <c r="AG13" s="319">
        <f t="shared" si="2"/>
        <v>181.640625</v>
      </c>
      <c r="AH13" s="93">
        <f t="shared" si="2"/>
        <v>465.19252232142856</v>
      </c>
      <c r="AI13" s="93">
        <f t="shared" si="2"/>
        <v>339.63448660714283</v>
      </c>
      <c r="AJ13" s="93">
        <f t="shared" si="2"/>
        <v>475.86495535714283</v>
      </c>
      <c r="AK13" s="93">
        <f t="shared" si="2"/>
        <v>260.7421875</v>
      </c>
      <c r="AL13" s="320">
        <f t="shared" si="2"/>
        <v>437.56975446428572</v>
      </c>
      <c r="AM13" s="320">
        <f t="shared" si="2"/>
        <v>320.1729910714285</v>
      </c>
      <c r="AN13" s="320">
        <f t="shared" si="2"/>
        <v>595.14508928571433</v>
      </c>
      <c r="AO13" s="320">
        <f t="shared" si="3"/>
        <v>239.94140624999997</v>
      </c>
      <c r="AP13" s="321">
        <f t="shared" si="3"/>
        <v>353.44587053571428</v>
      </c>
      <c r="AQ13" s="321">
        <f t="shared" si="3"/>
        <v>455.14787946428572</v>
      </c>
      <c r="AR13" s="321">
        <f t="shared" si="3"/>
        <v>475.86495535714283</v>
      </c>
      <c r="AS13" s="321">
        <f t="shared" si="3"/>
        <v>290.0390625</v>
      </c>
      <c r="AT13" s="322">
        <f t="shared" si="3"/>
        <v>448.24218749999994</v>
      </c>
      <c r="AU13" s="322">
        <f t="shared" si="3"/>
        <v>364.11830357142856</v>
      </c>
      <c r="AV13" s="322">
        <f t="shared" si="3"/>
        <v>559.98883928571422</v>
      </c>
      <c r="AW13" s="322">
        <f t="shared" si="3"/>
        <v>202.1484375</v>
      </c>
      <c r="AX13" s="323">
        <f t="shared" si="3"/>
        <v>573.80022321428567</v>
      </c>
      <c r="AY13" s="323">
        <f t="shared" si="3"/>
        <v>511.02120535714295</v>
      </c>
      <c r="AZ13" s="323">
        <f t="shared" si="3"/>
        <v>567.52232142857133</v>
      </c>
      <c r="BA13" s="323">
        <f t="shared" si="3"/>
        <v>213.86718750000003</v>
      </c>
      <c r="BB13" s="324">
        <f t="shared" si="3"/>
        <v>367.25725446428572</v>
      </c>
      <c r="BC13" s="324">
        <f t="shared" si="3"/>
        <v>349.67912946428572</v>
      </c>
      <c r="BD13" s="324">
        <f t="shared" si="3"/>
        <v>518.5546875</v>
      </c>
      <c r="BE13" s="324">
        <f t="shared" si="3"/>
        <v>269.53125</v>
      </c>
      <c r="BF13" s="325">
        <f t="shared" si="3"/>
        <v>384.83537946428572</v>
      </c>
      <c r="BG13" s="325">
        <f t="shared" si="3"/>
        <v>364.11830357142856</v>
      </c>
      <c r="BH13" s="325">
        <f t="shared" si="3"/>
        <v>356.58482142857139</v>
      </c>
      <c r="BI13" s="325">
        <f t="shared" si="3"/>
        <v>234.37499999999997</v>
      </c>
      <c r="BJ13" s="326">
        <f t="shared" si="3"/>
        <v>339.63448660714283</v>
      </c>
      <c r="BK13" s="326">
        <f t="shared" si="3"/>
        <v>202.77622767857144</v>
      </c>
      <c r="BL13" s="326">
        <f t="shared" si="3"/>
        <v>489.67633928571428</v>
      </c>
      <c r="BM13" s="326">
        <f t="shared" si="3"/>
        <v>215.625</v>
      </c>
    </row>
    <row r="14" spans="1:65" x14ac:dyDescent="0.45">
      <c r="A14" s="307" t="s">
        <v>258</v>
      </c>
      <c r="B14" s="286">
        <v>18075</v>
      </c>
      <c r="C14" s="288">
        <v>13381</v>
      </c>
      <c r="D14" s="288">
        <v>13385</v>
      </c>
      <c r="E14" s="286">
        <v>18473</v>
      </c>
      <c r="F14" s="289">
        <v>25265</v>
      </c>
      <c r="G14" s="295">
        <v>29838</v>
      </c>
      <c r="H14" s="296">
        <v>33485</v>
      </c>
      <c r="I14" s="297">
        <v>34787</v>
      </c>
      <c r="J14" s="298">
        <v>36363</v>
      </c>
      <c r="K14" s="298">
        <v>38095</v>
      </c>
      <c r="L14" s="292">
        <v>39143</v>
      </c>
      <c r="M14" s="292">
        <v>39973</v>
      </c>
      <c r="N14" s="309"/>
      <c r="O14" s="206"/>
      <c r="P14" s="215">
        <f>100-100*((B14-O13)/(O12-O13))</f>
        <v>68.222560424889593</v>
      </c>
      <c r="Q14" s="215">
        <f>100-100*((C14-O13)/(O12-O13))</f>
        <v>82.84163602425923</v>
      </c>
      <c r="R14" s="215">
        <f>100-100*((D14-O13)/(O12-O13))</f>
        <v>82.829178354383345</v>
      </c>
      <c r="S14" s="215">
        <f>100-100*((E14-O13)/(O12-O13))</f>
        <v>66.983022272237463</v>
      </c>
      <c r="T14" s="215">
        <f>100-100*((F14-O13)/(O12-O13))</f>
        <v>45.82989882295783</v>
      </c>
      <c r="U14" s="215">
        <f>100-100*((G14-O13)/(O12-O13))</f>
        <v>31.587667737334186</v>
      </c>
      <c r="V14" s="215">
        <f>100-100*((H14-O13)/(O12-O13))</f>
        <v>20.22938722798159</v>
      </c>
      <c r="W14" s="215">
        <f>100-100*((I14-O13)/(O12-O13))</f>
        <v>16.174415683375869</v>
      </c>
      <c r="X14" s="215">
        <f>100-100*((J14-O13)/(O12-O13))</f>
        <v>11.266093752270933</v>
      </c>
      <c r="Y14" s="215">
        <f>100-100*((K14-O13)/(O12-O13))</f>
        <v>5.8719226960058677</v>
      </c>
      <c r="Z14" s="215">
        <f>100-100*((L14-O13)/(O12-O13))</f>
        <v>2.6080131885198483</v>
      </c>
      <c r="AA14" s="215">
        <f>100-100*((M14-O13)/(O12-O13))</f>
        <v>2.3046689270415754E-2</v>
      </c>
      <c r="AC14" t="s">
        <v>271</v>
      </c>
      <c r="AD14" s="319">
        <f t="shared" si="2"/>
        <v>206.54296875000003</v>
      </c>
      <c r="AE14" s="319">
        <f t="shared" si="2"/>
        <v>216.90150669642858</v>
      </c>
      <c r="AF14" s="319">
        <f t="shared" si="2"/>
        <v>241.69921875</v>
      </c>
      <c r="AG14" s="319">
        <f t="shared" si="2"/>
        <v>90.8203125</v>
      </c>
      <c r="AH14" s="93">
        <f t="shared" si="2"/>
        <v>232.59626116071428</v>
      </c>
      <c r="AI14" s="93">
        <f t="shared" si="2"/>
        <v>169.81724330357142</v>
      </c>
      <c r="AJ14" s="93">
        <f t="shared" si="2"/>
        <v>237.93247767857142</v>
      </c>
      <c r="AK14" s="93">
        <f t="shared" si="2"/>
        <v>130.37109375</v>
      </c>
      <c r="AL14" s="320">
        <f t="shared" si="2"/>
        <v>218.78487723214286</v>
      </c>
      <c r="AM14" s="320">
        <f t="shared" si="2"/>
        <v>160.08649553571425</v>
      </c>
      <c r="AN14" s="320">
        <f t="shared" si="2"/>
        <v>297.57254464285717</v>
      </c>
      <c r="AO14" s="320">
        <f t="shared" si="3"/>
        <v>119.97070312499999</v>
      </c>
      <c r="AP14" s="321">
        <f t="shared" si="3"/>
        <v>176.72293526785714</v>
      </c>
      <c r="AQ14" s="321">
        <f t="shared" si="3"/>
        <v>227.57393973214286</v>
      </c>
      <c r="AR14" s="321">
        <f t="shared" si="3"/>
        <v>237.93247767857142</v>
      </c>
      <c r="AS14" s="321">
        <f t="shared" si="3"/>
        <v>145.01953125</v>
      </c>
      <c r="AT14" s="322">
        <f t="shared" si="3"/>
        <v>224.12109374999997</v>
      </c>
      <c r="AU14" s="322">
        <f t="shared" si="3"/>
        <v>182.05915178571428</v>
      </c>
      <c r="AV14" s="322">
        <f t="shared" si="3"/>
        <v>279.99441964285711</v>
      </c>
      <c r="AW14" s="322">
        <f t="shared" si="3"/>
        <v>101.07421875</v>
      </c>
      <c r="AX14" s="323">
        <f t="shared" si="3"/>
        <v>286.90011160714283</v>
      </c>
      <c r="AY14" s="323">
        <f t="shared" si="3"/>
        <v>255.51060267857147</v>
      </c>
      <c r="AZ14" s="323">
        <f t="shared" si="3"/>
        <v>283.76116071428567</v>
      </c>
      <c r="BA14" s="323">
        <f t="shared" si="3"/>
        <v>106.93359375000001</v>
      </c>
      <c r="BB14" s="324">
        <f t="shared" si="3"/>
        <v>183.62862723214286</v>
      </c>
      <c r="BC14" s="324">
        <f t="shared" si="3"/>
        <v>174.83956473214286</v>
      </c>
      <c r="BD14" s="324">
        <f t="shared" si="3"/>
        <v>259.27734375</v>
      </c>
      <c r="BE14" s="324">
        <f t="shared" si="3"/>
        <v>134.765625</v>
      </c>
      <c r="BF14" s="325">
        <f t="shared" si="3"/>
        <v>192.41768973214286</v>
      </c>
      <c r="BG14" s="325">
        <f t="shared" si="3"/>
        <v>182.05915178571428</v>
      </c>
      <c r="BH14" s="325">
        <f t="shared" si="3"/>
        <v>178.29241071428569</v>
      </c>
      <c r="BI14" s="325">
        <f t="shared" si="3"/>
        <v>117.18749999999999</v>
      </c>
      <c r="BJ14" s="326">
        <f t="shared" si="3"/>
        <v>169.81724330357142</v>
      </c>
      <c r="BK14" s="326">
        <f t="shared" si="3"/>
        <v>101.38811383928572</v>
      </c>
      <c r="BL14" s="326">
        <f t="shared" si="3"/>
        <v>244.83816964285714</v>
      </c>
      <c r="BM14" s="326">
        <f t="shared" si="3"/>
        <v>107.8125</v>
      </c>
    </row>
    <row r="15" spans="1:65" x14ac:dyDescent="0.45">
      <c r="A15" s="307" t="s">
        <v>260</v>
      </c>
      <c r="B15" s="294">
        <v>23880</v>
      </c>
      <c r="C15" s="293">
        <v>28362</v>
      </c>
      <c r="D15" s="295">
        <v>30878</v>
      </c>
      <c r="E15" s="296">
        <v>32969</v>
      </c>
      <c r="F15" s="297">
        <v>35174</v>
      </c>
      <c r="G15" s="298">
        <v>36577</v>
      </c>
      <c r="H15" s="298">
        <v>38007</v>
      </c>
      <c r="I15" s="298">
        <v>38008</v>
      </c>
      <c r="J15" s="292">
        <v>39154</v>
      </c>
      <c r="K15" s="292">
        <v>39362</v>
      </c>
      <c r="L15" s="292">
        <v>39952</v>
      </c>
      <c r="M15" s="292">
        <v>39355</v>
      </c>
      <c r="N15" s="309"/>
      <c r="O15" s="206"/>
      <c r="P15" s="215">
        <f>100-100*((B15-O13)/(O12-O13))</f>
        <v>50.143367017488494</v>
      </c>
      <c r="Q15" s="215">
        <f>100-100*((C15-O13)/(O12-O13))</f>
        <v>36.184547921541601</v>
      </c>
      <c r="R15" s="215">
        <f>100-100*((D15-O13)/(O12-O13))</f>
        <v>28.348673569599967</v>
      </c>
      <c r="S15" s="215">
        <f>100-100*((E15-O13)/(O12-O13))</f>
        <v>21.836426641972807</v>
      </c>
      <c r="T15" s="215">
        <f>100-100*((F15-O13)/(O12-O13))</f>
        <v>14.96913612288246</v>
      </c>
      <c r="U15" s="215">
        <f>100-100*((G15-O13)/(O12-O13))</f>
        <v>10.599608413910232</v>
      </c>
      <c r="V15" s="215">
        <f>100-100*((H15-O13)/(O12-O13))</f>
        <v>6.1459914332756824</v>
      </c>
      <c r="W15" s="215">
        <f>100-100*((I15-O13)/(O12-O13))</f>
        <v>6.1428770158067181</v>
      </c>
      <c r="X15" s="215">
        <f>100-100*((J15-O13)/(O12-O13))</f>
        <v>2.5737545963611268</v>
      </c>
      <c r="Y15" s="215">
        <f>100-100*((K15-O13)/(O12-O13))</f>
        <v>1.9259557628142829</v>
      </c>
      <c r="Z15" s="215">
        <f>100-100*((L15-O13)/(O12-O13))</f>
        <v>8.8449456118894432E-2</v>
      </c>
      <c r="AA15" s="215">
        <f>100-100*((M15-O13)/(O12-O13))</f>
        <v>1.9477566850971044</v>
      </c>
      <c r="AD15" s="186" t="s">
        <v>272</v>
      </c>
      <c r="AE15" s="186"/>
      <c r="AF15" s="186"/>
      <c r="AG15" s="186"/>
      <c r="AH15" s="57" t="s">
        <v>273</v>
      </c>
      <c r="AI15" s="57"/>
      <c r="AJ15" s="57"/>
      <c r="AK15" s="57"/>
      <c r="AL15" s="203" t="s">
        <v>274</v>
      </c>
      <c r="AM15" s="203"/>
      <c r="AN15" s="203"/>
      <c r="AO15" s="203"/>
      <c r="AP15" s="327" t="s">
        <v>275</v>
      </c>
      <c r="AQ15" s="327"/>
      <c r="AR15" s="327"/>
      <c r="AS15" s="327"/>
      <c r="AT15" s="328" t="s">
        <v>276</v>
      </c>
      <c r="AU15" s="328"/>
      <c r="AV15" s="328"/>
      <c r="AW15" s="328"/>
      <c r="AX15" s="329" t="s">
        <v>277</v>
      </c>
      <c r="AY15" s="329"/>
      <c r="AZ15" s="329"/>
      <c r="BA15" s="329"/>
      <c r="BB15" s="330" t="s">
        <v>278</v>
      </c>
      <c r="BC15" s="330"/>
      <c r="BD15" s="330"/>
      <c r="BE15" s="330"/>
      <c r="BF15" s="331" t="s">
        <v>279</v>
      </c>
      <c r="BG15" s="331"/>
      <c r="BH15" s="331"/>
      <c r="BI15" s="331"/>
      <c r="BJ15" s="38" t="s">
        <v>280</v>
      </c>
      <c r="BK15" s="38"/>
      <c r="BL15" s="38"/>
      <c r="BM15" s="38"/>
    </row>
    <row r="16" spans="1:65" x14ac:dyDescent="0.45">
      <c r="A16" s="307" t="s">
        <v>284</v>
      </c>
      <c r="B16" s="290">
        <v>15439</v>
      </c>
      <c r="C16" s="287">
        <v>11323</v>
      </c>
      <c r="D16" s="287">
        <v>10534</v>
      </c>
      <c r="E16" s="288">
        <v>13089</v>
      </c>
      <c r="F16" s="291">
        <v>20487</v>
      </c>
      <c r="G16" s="293">
        <v>27143</v>
      </c>
      <c r="H16" s="296">
        <v>32045</v>
      </c>
      <c r="I16" s="297">
        <v>35088</v>
      </c>
      <c r="J16" s="297">
        <v>35592</v>
      </c>
      <c r="K16" s="298">
        <v>38069</v>
      </c>
      <c r="L16" s="292">
        <v>39046</v>
      </c>
      <c r="M16" s="292">
        <v>39443</v>
      </c>
      <c r="N16" s="309"/>
      <c r="O16" s="206"/>
      <c r="P16" s="215">
        <f>100-100*((B16-O13)/(O12-O13))</f>
        <v>76.432164873108249</v>
      </c>
      <c r="Q16" s="215">
        <f>100-100*((C16-O13)/(O12-O13))</f>
        <v>89.251107175410226</v>
      </c>
      <c r="R16" s="215">
        <f>100-100*((D16-O13)/(O12-O13))</f>
        <v>91.708382558431666</v>
      </c>
      <c r="S16" s="215">
        <f>100-100*((E16-O13)/(O12-O13))</f>
        <v>83.751045925200003</v>
      </c>
      <c r="T16" s="215">
        <f>100-100*((F16-O13)/(O12-O13))</f>
        <v>60.710585489721389</v>
      </c>
      <c r="U16" s="215">
        <f>100-100*((G16-O13)/(O12-O13))</f>
        <v>39.981022816222378</v>
      </c>
      <c r="V16" s="215">
        <f>100-100*((H16-O13)/(O12-O13))</f>
        <v>24.714148383305897</v>
      </c>
      <c r="W16" s="215">
        <f>100-100*((I16-O13)/(O12-O13))</f>
        <v>15.236976025214332</v>
      </c>
      <c r="X16" s="215">
        <f>100-100*((J16-O13)/(O12-O13))</f>
        <v>13.667309620850816</v>
      </c>
      <c r="Y16" s="215">
        <f>100-100*((K16-O13)/(O12-O13))</f>
        <v>5.952897550199225</v>
      </c>
      <c r="Z16" s="215">
        <f>100-100*((L16-O13)/(O12-O13))</f>
        <v>2.9101116830104417</v>
      </c>
      <c r="AA16" s="215">
        <f>100-100*((M16-O13)/(O12-O13))</f>
        <v>1.6736879478272897</v>
      </c>
    </row>
    <row r="17" spans="1:65" ht="14.65" thickBot="1" x14ac:dyDescent="0.5">
      <c r="A17" s="307" t="s">
        <v>256</v>
      </c>
      <c r="B17" s="288">
        <v>13566</v>
      </c>
      <c r="C17" s="273">
        <v>10040</v>
      </c>
      <c r="D17" s="273">
        <v>9075</v>
      </c>
      <c r="E17" s="287">
        <v>11912</v>
      </c>
      <c r="F17" s="286">
        <v>19303</v>
      </c>
      <c r="G17" s="289">
        <v>25159</v>
      </c>
      <c r="H17" s="295">
        <v>30567</v>
      </c>
      <c r="I17" s="297">
        <v>34092</v>
      </c>
      <c r="J17" s="298">
        <v>36140</v>
      </c>
      <c r="K17" s="298">
        <v>38001</v>
      </c>
      <c r="L17" s="292">
        <v>38703</v>
      </c>
      <c r="M17" s="273">
        <v>7893</v>
      </c>
      <c r="N17" s="309"/>
      <c r="O17" s="206"/>
      <c r="P17" s="215">
        <f>100-100*((B17-O13)/(O12-O13))</f>
        <v>82.265468792498822</v>
      </c>
      <c r="Q17" s="215">
        <f>100-100*((C17-O13)/(O12-O13))</f>
        <v>93.246904788105411</v>
      </c>
      <c r="R17" s="215">
        <f>100-100*((D17-O13)/(O12-O13))</f>
        <v>96.252317645666494</v>
      </c>
      <c r="S17" s="215">
        <f>100-100*((E17-O13)/(O12-O13))</f>
        <v>87.416715286183816</v>
      </c>
      <c r="T17" s="215">
        <f>100-100*((F17-O13)/(O12-O13))</f>
        <v>64.398055772988045</v>
      </c>
      <c r="U17" s="215">
        <f>100-100*((G17-O13)/(O12-O13))</f>
        <v>46.160027074669195</v>
      </c>
      <c r="V17" s="215">
        <f>100-100*((H17-O13)/(O12-O13))</f>
        <v>29.317257402451261</v>
      </c>
      <c r="W17" s="215">
        <f>100-100*((I17-O13)/(O12-O13))</f>
        <v>18.338935824313637</v>
      </c>
      <c r="X17" s="215">
        <f>100-100*((J17-O13)/(O12-O13))</f>
        <v>11.960608847852399</v>
      </c>
      <c r="Y17" s="215">
        <f>100-100*((K17-O13)/(O12-O13))</f>
        <v>6.1646779380895396</v>
      </c>
      <c r="Z17" s="215">
        <f>100-100*((L17-O13)/(O12-O13))</f>
        <v>3.9783568748689362</v>
      </c>
      <c r="AA17" s="215">
        <f>100-100*((M17-O13)/(O12-O13))</f>
        <v>99.9335590939952</v>
      </c>
    </row>
    <row r="18" spans="1:65" x14ac:dyDescent="0.45">
      <c r="A18" s="307" t="s">
        <v>258</v>
      </c>
      <c r="B18" s="290">
        <v>15881</v>
      </c>
      <c r="C18" s="287">
        <v>12103</v>
      </c>
      <c r="D18" s="287">
        <v>10352</v>
      </c>
      <c r="E18" s="288">
        <v>12776</v>
      </c>
      <c r="F18" s="291">
        <v>20510</v>
      </c>
      <c r="G18" s="289">
        <v>26389</v>
      </c>
      <c r="H18" s="295">
        <v>30246</v>
      </c>
      <c r="I18" s="296">
        <v>33352</v>
      </c>
      <c r="J18" s="297">
        <v>35730</v>
      </c>
      <c r="K18" s="298">
        <v>37375</v>
      </c>
      <c r="L18" s="298">
        <v>38232</v>
      </c>
      <c r="M18" s="273">
        <v>7881</v>
      </c>
      <c r="N18" s="309"/>
      <c r="O18" s="206"/>
      <c r="P18" s="215">
        <f>100-100*((B18-O13)/(O12-O13))</f>
        <v>75.055592351821218</v>
      </c>
      <c r="Q18" s="215">
        <f>100-100*((C18-O13)/(O12-O13))</f>
        <v>86.821861549609565</v>
      </c>
      <c r="R18" s="215">
        <f>100-100*((D18-O13)/(O12-O13))</f>
        <v>92.275206537785152</v>
      </c>
      <c r="S18" s="215">
        <f>100-100*((E18-O13)/(O12-O13))</f>
        <v>84.72585859298924</v>
      </c>
      <c r="T18" s="215">
        <f>100-100*((F18-O13)/(O12-O13))</f>
        <v>60.63895388793496</v>
      </c>
      <c r="U18" s="215">
        <f>100-100*((G18-O13)/(O12-O13))</f>
        <v>42.329293587829689</v>
      </c>
      <c r="V18" s="215">
        <f>100-100*((H18-O13)/(O12-O13))</f>
        <v>30.316985409992299</v>
      </c>
      <c r="W18" s="215">
        <f>100-100*((I18-O13)/(O12-O13))</f>
        <v>20.643604751355298</v>
      </c>
      <c r="X18" s="215">
        <f>100-100*((J18-O13)/(O12-O13))</f>
        <v>13.237520010132243</v>
      </c>
      <c r="Y18" s="215">
        <f>100-100*((K18-O13)/(O12-O13))</f>
        <v>8.1143032736680283</v>
      </c>
      <c r="Z18" s="215">
        <f>100-100*((L18-O13)/(O12-O13))</f>
        <v>5.4452475027562741</v>
      </c>
      <c r="AA18" s="215">
        <f>100-100*((M18-O13)/(O12-O13))</f>
        <v>99.9709321036229</v>
      </c>
      <c r="AC18" s="5" t="s">
        <v>339</v>
      </c>
      <c r="AD18" s="415" t="s">
        <v>292</v>
      </c>
      <c r="AE18" s="416"/>
      <c r="AF18" s="416"/>
      <c r="AG18" s="416"/>
      <c r="AH18" s="416"/>
      <c r="AI18" s="416"/>
      <c r="AJ18" s="416"/>
      <c r="AK18" s="416"/>
      <c r="AL18" s="417"/>
      <c r="AM18" s="415" t="s">
        <v>178</v>
      </c>
      <c r="AN18" s="416"/>
      <c r="AO18" s="416"/>
      <c r="AP18" s="416"/>
      <c r="AQ18" s="416"/>
      <c r="AR18" s="416"/>
      <c r="AS18" s="416"/>
      <c r="AT18" s="416"/>
      <c r="AU18" s="417"/>
      <c r="AV18" s="415" t="s">
        <v>293</v>
      </c>
      <c r="AW18" s="416"/>
      <c r="AX18" s="416"/>
      <c r="AY18" s="416"/>
      <c r="AZ18" s="416"/>
      <c r="BA18" s="416"/>
      <c r="BB18" s="416"/>
      <c r="BC18" s="416"/>
      <c r="BD18" s="417"/>
      <c r="BE18" s="415" t="s">
        <v>294</v>
      </c>
      <c r="BF18" s="416"/>
      <c r="BG18" s="416"/>
      <c r="BH18" s="416"/>
      <c r="BI18" s="416"/>
      <c r="BJ18" s="416"/>
      <c r="BK18" s="416"/>
      <c r="BL18" s="416"/>
      <c r="BM18" s="417"/>
    </row>
    <row r="19" spans="1:65" x14ac:dyDescent="0.45">
      <c r="A19" s="307" t="s">
        <v>260</v>
      </c>
      <c r="B19" s="286">
        <v>19140</v>
      </c>
      <c r="C19" s="289">
        <v>24444</v>
      </c>
      <c r="D19" s="293">
        <v>28561</v>
      </c>
      <c r="E19" s="296">
        <v>31749</v>
      </c>
      <c r="F19" s="297">
        <v>34255</v>
      </c>
      <c r="G19" s="297">
        <v>35729</v>
      </c>
      <c r="H19" s="298">
        <v>37128</v>
      </c>
      <c r="I19" s="298">
        <v>38112</v>
      </c>
      <c r="J19" s="292">
        <v>39235</v>
      </c>
      <c r="K19" s="292">
        <v>39736</v>
      </c>
      <c r="L19" s="292">
        <v>39812</v>
      </c>
      <c r="M19" s="273">
        <v>7841</v>
      </c>
      <c r="N19" s="309"/>
      <c r="O19" s="206"/>
      <c r="P19" s="215">
        <f>100-100*((B19-O13)/(O12-O13))</f>
        <v>64.905705820430995</v>
      </c>
      <c r="Q19" s="215">
        <f>100-100*((C19-O13)/(O12-O13))</f>
        <v>48.386835564986477</v>
      </c>
      <c r="R19" s="215">
        <f>100-100*((D19-O13)/(O12-O13))</f>
        <v>35.564778845215528</v>
      </c>
      <c r="S19" s="215">
        <f>100-100*((E19-O13)/(O12-O13))</f>
        <v>25.636015954122556</v>
      </c>
      <c r="T19" s="215">
        <f>100-100*((F19-O13)/(O12-O13))</f>
        <v>17.831285776870672</v>
      </c>
      <c r="U19" s="215">
        <f>100-100*((G19-O13)/(O12-O13))</f>
        <v>13.240634427601222</v>
      </c>
      <c r="V19" s="215">
        <f>100-100*((H19-O13)/(O12-O13))</f>
        <v>8.8835643885048938</v>
      </c>
      <c r="W19" s="215">
        <f>100-100*((I19-O13)/(O12-O13))</f>
        <v>5.818977599033289</v>
      </c>
      <c r="X19" s="215">
        <f>100-100*((J19-O13)/(O12-O13))</f>
        <v>2.3214867813741336</v>
      </c>
      <c r="Y19" s="215">
        <f>100-100*((K19-O13)/(O12-O13))</f>
        <v>0.76116362941755256</v>
      </c>
      <c r="Z19" s="215">
        <f>100-100*((L19-O13)/(O12-O13))</f>
        <v>0.52446790177542368</v>
      </c>
      <c r="AA19" s="215">
        <f>100-100*((M19-O13)/(O12-O13))</f>
        <v>100.09550880238191</v>
      </c>
      <c r="AC19" s="7">
        <v>21.15</v>
      </c>
      <c r="AD19" s="341">
        <v>75.531630000000007</v>
      </c>
      <c r="AE19" s="342"/>
      <c r="AF19" s="342"/>
      <c r="AG19" s="342"/>
      <c r="AH19" s="342"/>
      <c r="AI19" s="342"/>
      <c r="AJ19" s="342"/>
      <c r="AK19" s="342"/>
      <c r="AL19" s="343"/>
      <c r="AM19" s="341"/>
      <c r="AN19" s="342"/>
      <c r="AO19" s="342"/>
      <c r="AP19" s="342"/>
      <c r="AQ19" s="342"/>
      <c r="AR19" s="342"/>
      <c r="AS19" s="342"/>
      <c r="AT19" s="342"/>
      <c r="AU19" s="343"/>
      <c r="AV19" s="341"/>
      <c r="AW19" s="342"/>
      <c r="AX19" s="342"/>
      <c r="AY19" s="342"/>
      <c r="AZ19" s="342"/>
      <c r="BA19" s="342"/>
      <c r="BB19" s="342"/>
      <c r="BC19" s="342"/>
      <c r="BD19" s="343"/>
      <c r="BE19" s="341"/>
      <c r="BF19" s="342"/>
      <c r="BG19" s="342"/>
      <c r="BH19" s="342"/>
      <c r="BI19" s="342"/>
      <c r="BJ19" s="342"/>
      <c r="BK19" s="342"/>
      <c r="BL19" s="342"/>
      <c r="BM19" s="343"/>
    </row>
    <row r="20" spans="1:65" x14ac:dyDescent="0.45">
      <c r="O20" s="206"/>
      <c r="AC20" s="7">
        <v>10.574999999999999</v>
      </c>
      <c r="AD20" s="341">
        <v>91.598619999999997</v>
      </c>
      <c r="AE20" s="342"/>
      <c r="AF20" s="342"/>
      <c r="AG20" s="342"/>
      <c r="AH20" s="342"/>
      <c r="AI20" s="342"/>
      <c r="AJ20" s="342"/>
      <c r="AK20" s="342"/>
      <c r="AL20" s="343"/>
      <c r="AM20" s="341"/>
      <c r="AN20" s="342"/>
      <c r="AO20" s="342"/>
      <c r="AP20" s="342"/>
      <c r="AQ20" s="342"/>
      <c r="AR20" s="342"/>
      <c r="AS20" s="342"/>
      <c r="AT20" s="342"/>
      <c r="AU20" s="343"/>
      <c r="AV20" s="341"/>
      <c r="AW20" s="342"/>
      <c r="AX20" s="342"/>
      <c r="AY20" s="342"/>
      <c r="AZ20" s="342"/>
      <c r="BA20" s="342"/>
      <c r="BB20" s="342"/>
      <c r="BC20" s="342"/>
      <c r="BD20" s="343"/>
      <c r="BE20" s="341"/>
      <c r="BF20" s="342"/>
      <c r="BG20" s="342"/>
      <c r="BH20" s="342"/>
      <c r="BI20" s="342"/>
      <c r="BJ20" s="342"/>
      <c r="BK20" s="342"/>
      <c r="BL20" s="342"/>
      <c r="BM20" s="343"/>
    </row>
    <row r="21" spans="1:65" x14ac:dyDescent="0.45">
      <c r="A21" s="306"/>
      <c r="B21" s="307" t="s">
        <v>259</v>
      </c>
      <c r="C21" s="307" t="s">
        <v>261</v>
      </c>
      <c r="D21" s="307" t="s">
        <v>263</v>
      </c>
      <c r="E21" s="307" t="s">
        <v>264</v>
      </c>
      <c r="F21" s="307" t="s">
        <v>265</v>
      </c>
      <c r="G21" s="307" t="s">
        <v>266</v>
      </c>
      <c r="H21" s="307" t="s">
        <v>267</v>
      </c>
      <c r="I21" s="307" t="s">
        <v>268</v>
      </c>
      <c r="J21" s="307" t="s">
        <v>269</v>
      </c>
      <c r="K21" s="307" t="s">
        <v>270</v>
      </c>
      <c r="L21" s="307" t="s">
        <v>271</v>
      </c>
      <c r="M21" s="307"/>
      <c r="O21" s="206"/>
      <c r="AC21" s="7">
        <v>5.2874999999999996</v>
      </c>
      <c r="AD21" s="341">
        <v>84.752499999999998</v>
      </c>
      <c r="AE21" s="342"/>
      <c r="AF21" s="342"/>
      <c r="AG21" s="342"/>
      <c r="AH21" s="342"/>
      <c r="AI21" s="342"/>
      <c r="AJ21" s="342"/>
      <c r="AK21" s="342"/>
      <c r="AL21" s="343"/>
      <c r="AM21" s="341"/>
      <c r="AN21" s="342"/>
      <c r="AO21" s="342"/>
      <c r="AP21" s="342"/>
      <c r="AQ21" s="342"/>
      <c r="AR21" s="342"/>
      <c r="AS21" s="342"/>
      <c r="AT21" s="342"/>
      <c r="AU21" s="343"/>
      <c r="AV21" s="341"/>
      <c r="AW21" s="342"/>
      <c r="AX21" s="342"/>
      <c r="AY21" s="342"/>
      <c r="AZ21" s="342"/>
      <c r="BA21" s="342"/>
      <c r="BB21" s="342"/>
      <c r="BC21" s="342"/>
      <c r="BD21" s="343"/>
      <c r="BE21" s="341"/>
      <c r="BF21" s="342"/>
      <c r="BG21" s="342"/>
      <c r="BH21" s="342"/>
      <c r="BI21" s="342"/>
      <c r="BJ21" s="342"/>
      <c r="BK21" s="342"/>
      <c r="BL21" s="342"/>
      <c r="BM21" s="343"/>
    </row>
    <row r="22" spans="1:65" x14ac:dyDescent="0.45">
      <c r="A22" s="307" t="s">
        <v>286</v>
      </c>
      <c r="B22" s="287">
        <v>11073</v>
      </c>
      <c r="C22" s="287">
        <v>11957</v>
      </c>
      <c r="D22" s="286">
        <v>17625</v>
      </c>
      <c r="E22" s="294">
        <v>23225</v>
      </c>
      <c r="F22" s="293">
        <v>27720</v>
      </c>
      <c r="G22" s="295">
        <v>30903</v>
      </c>
      <c r="H22" s="297">
        <v>33402</v>
      </c>
      <c r="I22" s="298">
        <v>35740</v>
      </c>
      <c r="J22" s="298">
        <v>37266</v>
      </c>
      <c r="K22" s="298">
        <v>37433</v>
      </c>
      <c r="L22" s="292">
        <v>38992</v>
      </c>
      <c r="M22" s="292">
        <v>40284</v>
      </c>
      <c r="N22" s="309" t="s">
        <v>290</v>
      </c>
      <c r="O22" s="206">
        <f>AVERAGE(M22:M26)</f>
        <v>40037</v>
      </c>
      <c r="P22" s="215">
        <f>100-100*((B22-O23)/(O22-O23))</f>
        <v>89.985708663863633</v>
      </c>
      <c r="Q22" s="215">
        <f>100-100*((C22-O23)/(O22-O23))</f>
        <v>87.239286675918066</v>
      </c>
      <c r="R22" s="215">
        <f>100-100*((D22-O23)/(O22-O23))</f>
        <v>69.629875106149427</v>
      </c>
      <c r="S22" s="215">
        <f>100-100*((E22-O23)/(O22-O23))</f>
        <v>52.231726766222742</v>
      </c>
      <c r="T22" s="215">
        <f>100-100*((F22-O23)/(O22-O23))</f>
        <v>38.266605911228027</v>
      </c>
      <c r="U22" s="215">
        <f>100-100*((G22-O23)/(O22-O23))</f>
        <v>28.377622667301836</v>
      </c>
      <c r="V22" s="215">
        <f>100-100*((H22-O23)/(O22-O23))</f>
        <v>20.613698970609562</v>
      </c>
      <c r="W22" s="215">
        <f>100-100*((I22-O23)/(O22-O23))</f>
        <v>13.349972038690169</v>
      </c>
      <c r="X22" s="215">
        <f>100-100*((J22-O23)/(O22-O23))</f>
        <v>8.6089766160601471</v>
      </c>
      <c r="Y22" s="215">
        <f>100-100*((K22-O23)/(O22-O23))</f>
        <v>8.0901389780659088</v>
      </c>
      <c r="Z22" s="215">
        <f>100-100*((L22-O23)/(O22-O23))</f>
        <v>3.2466187527184616</v>
      </c>
      <c r="AA22" s="215">
        <f>100-100*((M22-O23)/(O22-O23))</f>
        <v>-0.7673826142789153</v>
      </c>
      <c r="AC22" s="7">
        <v>2.6437499999999998</v>
      </c>
      <c r="AD22" s="341">
        <v>61.3429</v>
      </c>
      <c r="AE22" s="342"/>
      <c r="AF22" s="342"/>
      <c r="AG22" s="342"/>
      <c r="AH22" s="342"/>
      <c r="AI22" s="342"/>
      <c r="AJ22" s="342"/>
      <c r="AK22" s="342"/>
      <c r="AL22" s="343"/>
      <c r="AM22" s="341"/>
      <c r="AN22" s="342"/>
      <c r="AO22" s="342"/>
      <c r="AP22" s="342"/>
      <c r="AQ22" s="342"/>
      <c r="AR22" s="342"/>
      <c r="AS22" s="342"/>
      <c r="AT22" s="342"/>
      <c r="AU22" s="343"/>
      <c r="AV22" s="341"/>
      <c r="AW22" s="342"/>
      <c r="AX22" s="342"/>
      <c r="AY22" s="342"/>
      <c r="AZ22" s="342"/>
      <c r="BA22" s="342"/>
      <c r="BB22" s="342"/>
      <c r="BC22" s="342"/>
      <c r="BD22" s="343"/>
      <c r="BE22" s="341"/>
      <c r="BF22" s="342"/>
      <c r="BG22" s="342"/>
      <c r="BH22" s="342"/>
      <c r="BI22" s="342"/>
      <c r="BJ22" s="342"/>
      <c r="BK22" s="342"/>
      <c r="BL22" s="342"/>
      <c r="BM22" s="343"/>
    </row>
    <row r="23" spans="1:65" x14ac:dyDescent="0.45">
      <c r="A23" s="307" t="s">
        <v>256</v>
      </c>
      <c r="B23" s="287">
        <v>10628</v>
      </c>
      <c r="C23" s="273">
        <v>9038</v>
      </c>
      <c r="D23" s="287">
        <v>10919</v>
      </c>
      <c r="E23" s="290">
        <v>16834</v>
      </c>
      <c r="F23" s="294">
        <v>23919</v>
      </c>
      <c r="G23" s="293">
        <v>28276</v>
      </c>
      <c r="H23" s="296">
        <v>33199</v>
      </c>
      <c r="I23" s="297">
        <v>35293</v>
      </c>
      <c r="J23" s="298">
        <v>36507</v>
      </c>
      <c r="K23" s="292">
        <v>38310</v>
      </c>
      <c r="L23" s="292">
        <v>38632</v>
      </c>
      <c r="M23" s="292">
        <v>39754</v>
      </c>
      <c r="N23" s="309" t="s">
        <v>291</v>
      </c>
      <c r="O23" s="206">
        <f>AVERAGE(M27:M29)</f>
        <v>7849.666666666667</v>
      </c>
      <c r="P23" s="215">
        <f>100-100*((B23-O23)/(O22-O23))</f>
        <v>91.368240094447088</v>
      </c>
      <c r="Q23" s="215">
        <f>100-100*((C23-O23)/(O22-O23))</f>
        <v>96.308071498104852</v>
      </c>
      <c r="R23" s="215">
        <f>100-100*((D23-O23)/(O22-O23))</f>
        <v>90.464157743211615</v>
      </c>
      <c r="S23" s="215">
        <f>100-100*((E23-O23)/(O22-O23))</f>
        <v>72.087363559164061</v>
      </c>
      <c r="T23" s="215">
        <f>100-100*((F23-O23)/(O22-O23))</f>
        <v>50.075599096953255</v>
      </c>
      <c r="U23" s="215">
        <f>100-100*((G23-O23)/(O22-O23))</f>
        <v>36.539218326049586</v>
      </c>
      <c r="V23" s="215">
        <f>100-100*((H23-O23)/(O22-O23))</f>
        <v>21.244381847931905</v>
      </c>
      <c r="W23" s="215">
        <f>100-100*((I23-O23)/(O22-O23))</f>
        <v>14.738717093680748</v>
      </c>
      <c r="X23" s="215">
        <f>100-100*((J23-O23)/(O22-O23))</f>
        <v>10.967047078560924</v>
      </c>
      <c r="Y23" s="215">
        <f>100-100*((K23-O23)/(O22-O23))</f>
        <v>5.3654646755452546</v>
      </c>
      <c r="Z23" s="215">
        <f>100-100*((L23-O23)/(O22-O23))</f>
        <v>4.3650711459994653</v>
      </c>
      <c r="AA23" s="215">
        <f>100-100*((M23-O23)/(O22-O23))</f>
        <v>0.87922785360700573</v>
      </c>
      <c r="AC23" s="7">
        <v>1.3218749999999999</v>
      </c>
      <c r="AD23" s="341">
        <v>47.378500000000003</v>
      </c>
      <c r="AE23" s="342"/>
      <c r="AF23" s="342"/>
      <c r="AG23" s="342"/>
      <c r="AH23" s="342"/>
      <c r="AI23" s="342"/>
      <c r="AJ23" s="342"/>
      <c r="AK23" s="342"/>
      <c r="AL23" s="343"/>
      <c r="AM23" s="341"/>
      <c r="AN23" s="342"/>
      <c r="AO23" s="342"/>
      <c r="AP23" s="342"/>
      <c r="AQ23" s="342"/>
      <c r="AR23" s="342"/>
      <c r="AS23" s="342"/>
      <c r="AT23" s="342"/>
      <c r="AU23" s="343"/>
      <c r="AV23" s="341"/>
      <c r="AW23" s="342"/>
      <c r="AX23" s="342"/>
      <c r="AY23" s="342"/>
      <c r="AZ23" s="342"/>
      <c r="BA23" s="342"/>
      <c r="BB23" s="342"/>
      <c r="BC23" s="342"/>
      <c r="BD23" s="343"/>
      <c r="BE23" s="341"/>
      <c r="BF23" s="342"/>
      <c r="BG23" s="342"/>
      <c r="BH23" s="342"/>
      <c r="BI23" s="342"/>
      <c r="BJ23" s="342"/>
      <c r="BK23" s="342"/>
      <c r="BL23" s="342"/>
      <c r="BM23" s="343"/>
    </row>
    <row r="24" spans="1:65" x14ac:dyDescent="0.45">
      <c r="A24" s="307" t="s">
        <v>258</v>
      </c>
      <c r="B24" s="290">
        <v>15960</v>
      </c>
      <c r="C24" s="287">
        <v>11903</v>
      </c>
      <c r="D24" s="287">
        <v>10871</v>
      </c>
      <c r="E24" s="288">
        <v>13922</v>
      </c>
      <c r="F24" s="291">
        <v>20573</v>
      </c>
      <c r="G24" s="293">
        <v>26653</v>
      </c>
      <c r="H24" s="296">
        <v>31390</v>
      </c>
      <c r="I24" s="297">
        <v>34901</v>
      </c>
      <c r="J24" s="298">
        <v>35964</v>
      </c>
      <c r="K24" s="292">
        <v>38097</v>
      </c>
      <c r="L24" s="292">
        <v>38551</v>
      </c>
      <c r="M24" s="292">
        <v>39944</v>
      </c>
      <c r="N24" s="309"/>
      <c r="O24" s="206"/>
      <c r="P24" s="215">
        <f>100-100*((B24-O23)/(O22-O23))</f>
        <v>74.802717425074036</v>
      </c>
      <c r="Q24" s="215">
        <f>100-100*((C24-O23)/(O22-O23))</f>
        <v>87.407054534910216</v>
      </c>
      <c r="R24" s="215">
        <f>100-100*((D24-O23)/(O22-O23))</f>
        <v>90.613284728982421</v>
      </c>
      <c r="S24" s="215">
        <f>100-100*((E24-O23)/(O22-O23))</f>
        <v>81.134400695925933</v>
      </c>
      <c r="T24" s="215">
        <f>100-100*((F24-O23)/(O22-O23))</f>
        <v>60.47099273005945</v>
      </c>
      <c r="U24" s="215">
        <f>100-100*((G24-O23)/(O22-O23))</f>
        <v>41.581574532424767</v>
      </c>
      <c r="V24" s="215">
        <f>100-100*((H24-O23)/(O22-O23))</f>
        <v>26.864605124168932</v>
      </c>
      <c r="W24" s="215">
        <f>100-100*((I24-O23)/(O22-O23))</f>
        <v>15.956587477475608</v>
      </c>
      <c r="X24" s="215">
        <f>100-100*((J24-O23)/(O22-O23))</f>
        <v>12.654046105093101</v>
      </c>
      <c r="Y24" s="215">
        <f>100-100*((K24-O23)/(O22-O23))</f>
        <v>6.0272156749031751</v>
      </c>
      <c r="Z24" s="215">
        <f>100-100*((L24-O23)/(O22-O23))</f>
        <v>4.616722934487683</v>
      </c>
      <c r="AA24" s="215">
        <f>100-100*((M24-O23)/(O22-O23))</f>
        <v>0.28893353493091922</v>
      </c>
      <c r="AC24" s="7">
        <v>0.66093800000000003</v>
      </c>
      <c r="AD24" s="341">
        <v>30.731269999999999</v>
      </c>
      <c r="AE24" s="342"/>
      <c r="AF24" s="342"/>
      <c r="AG24" s="342"/>
      <c r="AH24" s="342"/>
      <c r="AI24" s="342"/>
      <c r="AJ24" s="342"/>
      <c r="AK24" s="342"/>
      <c r="AL24" s="343"/>
      <c r="AM24" s="341"/>
      <c r="AN24" s="342"/>
      <c r="AO24" s="342"/>
      <c r="AP24" s="342"/>
      <c r="AQ24" s="342"/>
      <c r="AR24" s="342"/>
      <c r="AS24" s="342"/>
      <c r="AT24" s="342"/>
      <c r="AU24" s="343"/>
      <c r="AV24" s="341"/>
      <c r="AW24" s="342"/>
      <c r="AX24" s="342"/>
      <c r="AY24" s="342"/>
      <c r="AZ24" s="342"/>
      <c r="BA24" s="342"/>
      <c r="BB24" s="342"/>
      <c r="BC24" s="342"/>
      <c r="BD24" s="343"/>
      <c r="BE24" s="341"/>
      <c r="BF24" s="342"/>
      <c r="BG24" s="342"/>
      <c r="BH24" s="342"/>
      <c r="BI24" s="342"/>
      <c r="BJ24" s="342"/>
      <c r="BK24" s="342"/>
      <c r="BL24" s="342"/>
      <c r="BM24" s="343"/>
    </row>
    <row r="25" spans="1:65" x14ac:dyDescent="0.45">
      <c r="A25" s="307" t="s">
        <v>260</v>
      </c>
      <c r="B25" s="286">
        <v>18950</v>
      </c>
      <c r="C25" s="294">
        <v>23487</v>
      </c>
      <c r="D25" s="293">
        <v>28077</v>
      </c>
      <c r="E25" s="296">
        <v>31901</v>
      </c>
      <c r="F25" s="297">
        <v>34477</v>
      </c>
      <c r="G25" s="298">
        <v>35939</v>
      </c>
      <c r="H25" s="298">
        <v>37197</v>
      </c>
      <c r="I25" s="292">
        <v>38758</v>
      </c>
      <c r="J25" s="292">
        <v>38983</v>
      </c>
      <c r="K25" s="292">
        <v>40098</v>
      </c>
      <c r="L25" s="292">
        <v>40042</v>
      </c>
      <c r="M25" s="292">
        <v>40128</v>
      </c>
      <c r="N25" s="309"/>
      <c r="O25" s="206"/>
      <c r="P25" s="215">
        <f>100-100*((B25-O23)/(O22-O23))</f>
        <v>65.513348936434625</v>
      </c>
      <c r="Q25" s="215">
        <f>100-100*((C25-O23)/(O22-O23))</f>
        <v>51.417741968890454</v>
      </c>
      <c r="R25" s="215">
        <f>100-100*((D25-O23)/(O22-O23))</f>
        <v>37.157473954557695</v>
      </c>
      <c r="S25" s="215">
        <f>100-100*((E25-O23)/(O22-O23))</f>
        <v>25.277024088150625</v>
      </c>
      <c r="T25" s="215">
        <f>100-100*((F25-O23)/(O22-O23))</f>
        <v>17.273875851784354</v>
      </c>
      <c r="U25" s="215">
        <f>100-100*((G25-O23)/(O22-O23))</f>
        <v>12.731716410182059</v>
      </c>
      <c r="V25" s="215">
        <f>100-100*((H25-O23)/(O22-O23))</f>
        <v>8.8233466581056632</v>
      </c>
      <c r="W25" s="215">
        <f>100-100*((I25-O23)/(O22-O23))</f>
        <v>3.9736128083511062</v>
      </c>
      <c r="X25" s="215">
        <f>100-100*((J25-O23)/(O22-O23))</f>
        <v>3.2745800625504842</v>
      </c>
      <c r="Y25" s="215">
        <f>100-100*((K25-O23)/(O22-O23))</f>
        <v>-0.18951554441706264</v>
      </c>
      <c r="Z25" s="215">
        <f>100-100*((L25-O23)/(O22-O23))</f>
        <v>-1.5534061017802969E-2</v>
      </c>
      <c r="AA25" s="215">
        <f>100-100*((M25-O23)/(O22-O23))</f>
        <v>-0.28271991052379519</v>
      </c>
      <c r="AC25" s="7">
        <v>0.33046900000000001</v>
      </c>
      <c r="AD25" s="341">
        <v>19.937190000000001</v>
      </c>
      <c r="AE25" s="342"/>
      <c r="AF25" s="342"/>
      <c r="AG25" s="342"/>
      <c r="AH25" s="342"/>
      <c r="AI25" s="342"/>
      <c r="AJ25" s="342"/>
      <c r="AK25" s="342"/>
      <c r="AL25" s="343"/>
      <c r="AM25" s="341"/>
      <c r="AN25" s="342"/>
      <c r="AO25" s="342"/>
      <c r="AP25" s="342"/>
      <c r="AQ25" s="342"/>
      <c r="AR25" s="342"/>
      <c r="AS25" s="342"/>
      <c r="AT25" s="342"/>
      <c r="AU25" s="343"/>
      <c r="AV25" s="341"/>
      <c r="AW25" s="342"/>
      <c r="AX25" s="342"/>
      <c r="AY25" s="342"/>
      <c r="AZ25" s="342"/>
      <c r="BA25" s="342"/>
      <c r="BB25" s="342"/>
      <c r="BC25" s="342"/>
      <c r="BD25" s="343"/>
      <c r="BE25" s="341"/>
      <c r="BF25" s="342"/>
      <c r="BG25" s="342"/>
      <c r="BH25" s="342"/>
      <c r="BI25" s="342"/>
      <c r="BJ25" s="342"/>
      <c r="BK25" s="342"/>
      <c r="BL25" s="342"/>
      <c r="BM25" s="343"/>
    </row>
    <row r="26" spans="1:65" x14ac:dyDescent="0.45">
      <c r="A26" s="307" t="s">
        <v>285</v>
      </c>
      <c r="B26" s="273">
        <v>9892</v>
      </c>
      <c r="C26" s="286">
        <v>17618</v>
      </c>
      <c r="D26" s="294">
        <v>23094</v>
      </c>
      <c r="E26" s="295">
        <v>29464</v>
      </c>
      <c r="F26" s="296">
        <v>33239</v>
      </c>
      <c r="G26" s="297">
        <v>35172</v>
      </c>
      <c r="H26" s="298">
        <v>36487</v>
      </c>
      <c r="I26" s="292">
        <v>38059</v>
      </c>
      <c r="J26" s="292">
        <v>38604</v>
      </c>
      <c r="K26" s="292">
        <v>39888</v>
      </c>
      <c r="L26" s="292">
        <v>39711</v>
      </c>
      <c r="M26" s="292">
        <v>40075</v>
      </c>
      <c r="N26" s="309"/>
      <c r="O26" s="206"/>
      <c r="P26" s="215">
        <f>100-100*((B26-O23)/(O22-O23))</f>
        <v>93.654853876266031</v>
      </c>
      <c r="Q26" s="215">
        <f>100-100*((C26-O23)/(O22-O23))</f>
        <v>69.651622791574326</v>
      </c>
      <c r="R26" s="215">
        <f>100-100*((D26-O23)/(O22-O23))</f>
        <v>52.638719164888883</v>
      </c>
      <c r="S26" s="215">
        <f>100-100*((E26-O23)/(O22-O23))</f>
        <v>32.848325428222282</v>
      </c>
      <c r="T26" s="215">
        <f>100-100*((F26-O23)/(O22-O23))</f>
        <v>21.120109359789566</v>
      </c>
      <c r="U26" s="215">
        <f>100-100*((G26-O23)/(O22-O23))</f>
        <v>15.114641370311304</v>
      </c>
      <c r="V26" s="215">
        <f>100-100*((H26-O23)/(O22-O23))</f>
        <v>11.029183322632093</v>
      </c>
      <c r="W26" s="215">
        <f>100-100*((I26-O23)/(O22-O23))</f>
        <v>6.1452745386383896</v>
      </c>
      <c r="X26" s="215">
        <f>100-100*((J26-O23)/(O22-O23))</f>
        <v>4.4520618876991023</v>
      </c>
      <c r="Y26" s="215">
        <f>100-100*((K26-O23)/(O22-O23))</f>
        <v>0.46291501833019311</v>
      </c>
      <c r="Z26" s="215">
        <f>100-100*((L26-O23)/(O22-O23))</f>
        <v>1.0128207783600089</v>
      </c>
      <c r="AA26" s="215">
        <f>100-100*((M26-O23)/(O22-O23))</f>
        <v>-0.11805886373521446</v>
      </c>
      <c r="AC26" s="7">
        <v>0.16523399999999999</v>
      </c>
      <c r="AD26" s="341">
        <v>13.79393</v>
      </c>
      <c r="AE26" s="342"/>
      <c r="AF26" s="342"/>
      <c r="AG26" s="342"/>
      <c r="AH26" s="342"/>
      <c r="AI26" s="342"/>
      <c r="AJ26" s="342"/>
      <c r="AK26" s="342"/>
      <c r="AL26" s="343"/>
      <c r="AM26" s="341"/>
      <c r="AN26" s="342"/>
      <c r="AO26" s="342"/>
      <c r="AP26" s="342"/>
      <c r="AQ26" s="342"/>
      <c r="AR26" s="342"/>
      <c r="AS26" s="342"/>
      <c r="AT26" s="342"/>
      <c r="AU26" s="343"/>
      <c r="AV26" s="341"/>
      <c r="AW26" s="342"/>
      <c r="AX26" s="342"/>
      <c r="AY26" s="342"/>
      <c r="AZ26" s="342"/>
      <c r="BA26" s="342"/>
      <c r="BB26" s="342"/>
      <c r="BC26" s="342"/>
      <c r="BD26" s="343"/>
      <c r="BE26" s="341"/>
      <c r="BF26" s="342"/>
      <c r="BG26" s="342"/>
      <c r="BH26" s="342"/>
      <c r="BI26" s="342"/>
      <c r="BJ26" s="342"/>
      <c r="BK26" s="342"/>
      <c r="BL26" s="342"/>
      <c r="BM26" s="343"/>
    </row>
    <row r="27" spans="1:65" x14ac:dyDescent="0.45">
      <c r="A27" s="307" t="s">
        <v>256</v>
      </c>
      <c r="B27" s="273">
        <v>8949</v>
      </c>
      <c r="C27" s="288">
        <v>13998</v>
      </c>
      <c r="D27" s="291">
        <v>20867</v>
      </c>
      <c r="E27" s="295">
        <v>28886</v>
      </c>
      <c r="F27" s="296">
        <v>32436</v>
      </c>
      <c r="G27" s="297">
        <v>35139</v>
      </c>
      <c r="H27" s="298">
        <v>37222</v>
      </c>
      <c r="I27" s="292">
        <v>38355</v>
      </c>
      <c r="J27" s="292">
        <v>38937</v>
      </c>
      <c r="K27" s="292">
        <v>40199</v>
      </c>
      <c r="L27" s="292">
        <v>39627</v>
      </c>
      <c r="M27" s="273">
        <v>7863</v>
      </c>
      <c r="N27" s="309"/>
      <c r="O27" s="206"/>
      <c r="P27" s="215">
        <f>100-100*((B27-O23)/(O22-O23))</f>
        <v>96.584577784221537</v>
      </c>
      <c r="Q27" s="215">
        <f>100-100*((C27-O23)/(O22-O23))</f>
        <v>80.898282968455504</v>
      </c>
      <c r="R27" s="215">
        <f>100-100*((D27-O23)/(O22-O23))</f>
        <v>59.557589942213298</v>
      </c>
      <c r="S27" s="215">
        <f>100-100*((E27-O23)/(O22-O23))</f>
        <v>34.644062881878995</v>
      </c>
      <c r="T27" s="215">
        <f>100-100*((F27-O23)/(O22-O23))</f>
        <v>23.614879559246901</v>
      </c>
      <c r="U27" s="215">
        <f>100-100*((G27-O23)/(O22-O23))</f>
        <v>15.21716617302873</v>
      </c>
      <c r="V27" s="215">
        <f>100-100*((H27-O23)/(O22-O23))</f>
        <v>8.7456763530167194</v>
      </c>
      <c r="W27" s="215">
        <f>100-100*((I27-O23)/(O22-O23))</f>
        <v>5.2256581263851274</v>
      </c>
      <c r="X27" s="215">
        <f>100-100*((J27-O23)/(O22-O23))</f>
        <v>3.4174934239141663</v>
      </c>
      <c r="Y27" s="215">
        <f>100-100*((K27-O23)/(O22-O23))</f>
        <v>-0.50330357697644956</v>
      </c>
      <c r="Z27" s="215">
        <f>100-100*((L27-O23)/(O22-O23))</f>
        <v>1.2737930034589198</v>
      </c>
      <c r="AA27" s="215">
        <f>100-100*((M27-O23)/(O22-O23))</f>
        <v>99.958575837285892</v>
      </c>
      <c r="AC27" s="7">
        <v>8.2616999999999996E-2</v>
      </c>
      <c r="AD27" s="341">
        <v>9.7951250000000005</v>
      </c>
      <c r="AE27" s="342"/>
      <c r="AF27" s="342"/>
      <c r="AG27" s="342"/>
      <c r="AH27" s="342"/>
      <c r="AI27" s="342"/>
      <c r="AJ27" s="342"/>
      <c r="AK27" s="342"/>
      <c r="AL27" s="343"/>
      <c r="AM27" s="341"/>
      <c r="AN27" s="342"/>
      <c r="AO27" s="342"/>
      <c r="AP27" s="342"/>
      <c r="AQ27" s="342"/>
      <c r="AR27" s="342"/>
      <c r="AS27" s="342"/>
      <c r="AT27" s="342"/>
      <c r="AU27" s="343"/>
      <c r="AV27" s="341"/>
      <c r="AW27" s="342"/>
      <c r="AX27" s="342"/>
      <c r="AY27" s="342"/>
      <c r="AZ27" s="342"/>
      <c r="BA27" s="342"/>
      <c r="BB27" s="342"/>
      <c r="BC27" s="342"/>
      <c r="BD27" s="343"/>
      <c r="BE27" s="341"/>
      <c r="BF27" s="342"/>
      <c r="BG27" s="342"/>
      <c r="BH27" s="342"/>
      <c r="BI27" s="342"/>
      <c r="BJ27" s="342"/>
      <c r="BK27" s="342"/>
      <c r="BL27" s="342"/>
      <c r="BM27" s="343"/>
    </row>
    <row r="28" spans="1:65" x14ac:dyDescent="0.45">
      <c r="A28" s="307" t="s">
        <v>258</v>
      </c>
      <c r="B28" s="286">
        <v>18953</v>
      </c>
      <c r="C28" s="287">
        <v>11839</v>
      </c>
      <c r="D28" s="290">
        <v>14903</v>
      </c>
      <c r="E28" s="291">
        <v>19888</v>
      </c>
      <c r="F28" s="289">
        <v>25115</v>
      </c>
      <c r="G28" s="295">
        <v>29818</v>
      </c>
      <c r="H28" s="296">
        <v>33061</v>
      </c>
      <c r="I28" s="297">
        <v>35290</v>
      </c>
      <c r="J28" s="298">
        <v>36933</v>
      </c>
      <c r="K28" s="292">
        <v>38533</v>
      </c>
      <c r="L28" s="292">
        <v>39441</v>
      </c>
      <c r="M28" s="273">
        <v>7835</v>
      </c>
      <c r="N28" s="309"/>
      <c r="O28" s="206"/>
      <c r="P28" s="215">
        <f>100-100*((B28-O23)/(O22-O23))</f>
        <v>65.50402849982396</v>
      </c>
      <c r="Q28" s="215">
        <f>100-100*((C28-O23)/(O22-O23))</f>
        <v>87.605890515937944</v>
      </c>
      <c r="R28" s="215">
        <f>100-100*((D28-O23)/(O22-O23))</f>
        <v>78.086617924235213</v>
      </c>
      <c r="S28" s="215">
        <f>100-100*((E28-O23)/(O22-O23))</f>
        <v>62.599159089496908</v>
      </c>
      <c r="T28" s="215">
        <f>100-100*((F28-O23)/(O22-O23))</f>
        <v>46.35985170149749</v>
      </c>
      <c r="U28" s="215">
        <f>100-100*((G28-O23)/(O22-O23))</f>
        <v>31.748513908162636</v>
      </c>
      <c r="V28" s="215">
        <f>100-100*((H28-O23)/(O22-O23))</f>
        <v>21.673121932022951</v>
      </c>
      <c r="W28" s="215">
        <f>100-100*((I28-O23)/(O22-O23))</f>
        <v>14.748037530291427</v>
      </c>
      <c r="X28" s="215">
        <f>100-100*((J28-O23)/(O22-O23))</f>
        <v>9.6435450798450688</v>
      </c>
      <c r="Y28" s="215">
        <f>100-100*((K28-O23)/(O22-O23))</f>
        <v>4.6726455541517282</v>
      </c>
      <c r="Z28" s="215">
        <f>100-100*((L28-O23)/(O22-O23))</f>
        <v>1.8516600733207724</v>
      </c>
      <c r="AA28" s="215">
        <f>100-100*((M28-O23)/(O22-O23))</f>
        <v>100.04556657898553</v>
      </c>
      <c r="AC28" s="7">
        <v>4.1308999999999998E-2</v>
      </c>
      <c r="AD28" s="341">
        <v>4.0675939999999997</v>
      </c>
      <c r="AE28" s="342"/>
      <c r="AF28" s="342"/>
      <c r="AG28" s="342"/>
      <c r="AH28" s="342"/>
      <c r="AI28" s="342"/>
      <c r="AJ28" s="342"/>
      <c r="AK28" s="342"/>
      <c r="AL28" s="343"/>
      <c r="AM28" s="341"/>
      <c r="AN28" s="342"/>
      <c r="AO28" s="342"/>
      <c r="AP28" s="342"/>
      <c r="AQ28" s="342"/>
      <c r="AR28" s="342"/>
      <c r="AS28" s="342"/>
      <c r="AT28" s="342"/>
      <c r="AU28" s="343"/>
      <c r="AV28" s="341"/>
      <c r="AW28" s="342"/>
      <c r="AX28" s="342"/>
      <c r="AY28" s="342"/>
      <c r="AZ28" s="342"/>
      <c r="BA28" s="342"/>
      <c r="BB28" s="342"/>
      <c r="BC28" s="342"/>
      <c r="BD28" s="343"/>
      <c r="BE28" s="341"/>
      <c r="BF28" s="342"/>
      <c r="BG28" s="342"/>
      <c r="BH28" s="342"/>
      <c r="BI28" s="342"/>
      <c r="BJ28" s="342"/>
      <c r="BK28" s="342"/>
      <c r="BL28" s="342"/>
      <c r="BM28" s="343"/>
    </row>
    <row r="29" spans="1:65" x14ac:dyDescent="0.45">
      <c r="A29" s="307" t="s">
        <v>260</v>
      </c>
      <c r="B29" s="286">
        <v>18737</v>
      </c>
      <c r="C29" s="289">
        <v>24906</v>
      </c>
      <c r="D29" s="295">
        <v>29645</v>
      </c>
      <c r="E29" s="296">
        <v>32875</v>
      </c>
      <c r="F29" s="297">
        <v>34594</v>
      </c>
      <c r="G29" s="298">
        <v>35878</v>
      </c>
      <c r="H29" s="298">
        <v>37272</v>
      </c>
      <c r="I29" s="292">
        <v>38445</v>
      </c>
      <c r="J29" s="292">
        <v>38882</v>
      </c>
      <c r="K29" s="292">
        <v>39425</v>
      </c>
      <c r="L29" s="292">
        <v>39926</v>
      </c>
      <c r="M29" s="273">
        <v>7851</v>
      </c>
      <c r="N29" s="309"/>
      <c r="O29" s="206"/>
      <c r="P29" s="215">
        <f>100-100*((B29-O23)/(O22-O23))</f>
        <v>66.175099935792559</v>
      </c>
      <c r="Q29" s="215">
        <f>100-100*((C29-O23)/(O22-O23))</f>
        <v>47.009175452041177</v>
      </c>
      <c r="R29" s="215">
        <f>100-100*((D29-O23)/(O22-O23))</f>
        <v>32.285992419378232</v>
      </c>
      <c r="S29" s="215">
        <f>100-100*((E29-O23)/(O22-O23))</f>
        <v>22.250989001884804</v>
      </c>
      <c r="T29" s="215">
        <f>100-100*((F29-O23)/(O22-O23))</f>
        <v>16.910378823968017</v>
      </c>
      <c r="U29" s="215">
        <f>100-100*((G29-O23)/(O22-O23))</f>
        <v>12.921231954599122</v>
      </c>
      <c r="V29" s="215">
        <f>100-100*((H29-O23)/(O22-O23))</f>
        <v>8.5903357428387892</v>
      </c>
      <c r="W29" s="215">
        <f>100-100*((I29-O23)/(O22-O23))</f>
        <v>4.9460450280648729</v>
      </c>
      <c r="X29" s="215">
        <f>100-100*((J29-O23)/(O22-O23))</f>
        <v>3.5883680951098711</v>
      </c>
      <c r="Y29" s="215">
        <f>100-100*((K29-O23)/(O22-O23))</f>
        <v>1.9013690685776936</v>
      </c>
      <c r="Z29" s="215">
        <f>100-100*((L29-O23)/(O22-O23))</f>
        <v>0.34485615459497865</v>
      </c>
      <c r="AA29" s="215">
        <f>100-100*((M29-O23)/(O22-O23))</f>
        <v>99.995857583728593</v>
      </c>
      <c r="AC29" s="7">
        <v>2.0653999999999999E-2</v>
      </c>
      <c r="AD29" s="341">
        <v>0.55630299999999999</v>
      </c>
      <c r="AE29" s="342"/>
      <c r="AF29" s="342"/>
      <c r="AG29" s="342"/>
      <c r="AH29" s="342"/>
      <c r="AI29" s="342"/>
      <c r="AJ29" s="342"/>
      <c r="AK29" s="342"/>
      <c r="AL29" s="343"/>
      <c r="AM29" s="341"/>
      <c r="AN29" s="342"/>
      <c r="AO29" s="342"/>
      <c r="AP29" s="342"/>
      <c r="AQ29" s="342"/>
      <c r="AR29" s="342"/>
      <c r="AS29" s="342"/>
      <c r="AT29" s="342"/>
      <c r="AU29" s="343"/>
      <c r="AV29" s="341"/>
      <c r="AW29" s="342"/>
      <c r="AX29" s="342"/>
      <c r="AY29" s="342"/>
      <c r="AZ29" s="342"/>
      <c r="BA29" s="342"/>
      <c r="BB29" s="342"/>
      <c r="BC29" s="342"/>
      <c r="BD29" s="343"/>
      <c r="BE29" s="341"/>
      <c r="BF29" s="342"/>
      <c r="BG29" s="342"/>
      <c r="BH29" s="342"/>
      <c r="BI29" s="342"/>
      <c r="BJ29" s="342"/>
      <c r="BK29" s="342"/>
      <c r="BL29" s="342"/>
      <c r="BM29" s="343"/>
    </row>
    <row r="30" spans="1:65" x14ac:dyDescent="0.45">
      <c r="O30" s="206"/>
      <c r="AC30" s="7">
        <v>23.81786</v>
      </c>
      <c r="AD30" s="341"/>
      <c r="AE30" s="342">
        <v>74.320323000000002</v>
      </c>
      <c r="AF30" s="342"/>
      <c r="AG30" s="342"/>
      <c r="AH30" s="342"/>
      <c r="AI30" s="342"/>
      <c r="AJ30" s="342"/>
      <c r="AK30" s="342"/>
      <c r="AL30" s="343"/>
      <c r="AM30" s="341"/>
      <c r="AN30" s="342"/>
      <c r="AO30" s="342"/>
      <c r="AP30" s="342"/>
      <c r="AQ30" s="342"/>
      <c r="AR30" s="342"/>
      <c r="AS30" s="342"/>
      <c r="AT30" s="342"/>
      <c r="AU30" s="343"/>
      <c r="AV30" s="341"/>
      <c r="AW30" s="342"/>
      <c r="AX30" s="342"/>
      <c r="AY30" s="342"/>
      <c r="AZ30" s="342"/>
      <c r="BA30" s="342"/>
      <c r="BB30" s="342"/>
      <c r="BC30" s="342"/>
      <c r="BD30" s="343"/>
      <c r="BE30" s="341"/>
      <c r="BF30" s="342"/>
      <c r="BG30" s="342"/>
      <c r="BH30" s="342"/>
      <c r="BI30" s="342"/>
      <c r="BJ30" s="342"/>
      <c r="BK30" s="342"/>
      <c r="BL30" s="342"/>
      <c r="BM30" s="343"/>
    </row>
    <row r="31" spans="1:65" x14ac:dyDescent="0.45">
      <c r="A31" s="306"/>
      <c r="B31" s="307" t="s">
        <v>259</v>
      </c>
      <c r="C31" s="307" t="s">
        <v>261</v>
      </c>
      <c r="D31" s="307" t="s">
        <v>263</v>
      </c>
      <c r="E31" s="307" t="s">
        <v>264</v>
      </c>
      <c r="F31" s="307" t="s">
        <v>265</v>
      </c>
      <c r="G31" s="307" t="s">
        <v>266</v>
      </c>
      <c r="H31" s="307" t="s">
        <v>267</v>
      </c>
      <c r="I31" s="307" t="s">
        <v>268</v>
      </c>
      <c r="J31" s="307" t="s">
        <v>269</v>
      </c>
      <c r="K31" s="307" t="s">
        <v>270</v>
      </c>
      <c r="L31" s="307" t="s">
        <v>271</v>
      </c>
      <c r="M31" s="307"/>
      <c r="O31" s="206"/>
      <c r="AC31" s="7">
        <v>11.90893</v>
      </c>
      <c r="AD31" s="341"/>
      <c r="AE31" s="342">
        <v>88.888889000000006</v>
      </c>
      <c r="AF31" s="342"/>
      <c r="AG31" s="342"/>
      <c r="AH31" s="342"/>
      <c r="AI31" s="342"/>
      <c r="AJ31" s="342"/>
      <c r="AK31" s="342"/>
      <c r="AL31" s="343"/>
      <c r="AM31" s="341"/>
      <c r="AN31" s="342"/>
      <c r="AO31" s="342"/>
      <c r="AP31" s="342"/>
      <c r="AQ31" s="342"/>
      <c r="AR31" s="342"/>
      <c r="AS31" s="342"/>
      <c r="AT31" s="342"/>
      <c r="AU31" s="343"/>
      <c r="AV31" s="341"/>
      <c r="AW31" s="342"/>
      <c r="AX31" s="342"/>
      <c r="AY31" s="342"/>
      <c r="AZ31" s="342"/>
      <c r="BA31" s="342"/>
      <c r="BB31" s="342"/>
      <c r="BC31" s="342"/>
      <c r="BD31" s="343"/>
      <c r="BE31" s="341"/>
      <c r="BF31" s="342"/>
      <c r="BG31" s="342"/>
      <c r="BH31" s="342"/>
      <c r="BI31" s="342"/>
      <c r="BJ31" s="342"/>
      <c r="BK31" s="342"/>
      <c r="BL31" s="342"/>
      <c r="BM31" s="343"/>
    </row>
    <row r="32" spans="1:65" x14ac:dyDescent="0.45">
      <c r="A32" s="307" t="s">
        <v>287</v>
      </c>
      <c r="B32" s="288">
        <v>12518</v>
      </c>
      <c r="C32" s="287">
        <v>11440</v>
      </c>
      <c r="D32" s="286">
        <v>16923</v>
      </c>
      <c r="E32" s="294">
        <v>23460</v>
      </c>
      <c r="F32" s="293">
        <v>27403</v>
      </c>
      <c r="G32" s="295">
        <v>30381</v>
      </c>
      <c r="H32" s="297">
        <v>33019</v>
      </c>
      <c r="I32" s="298">
        <v>35744</v>
      </c>
      <c r="J32" s="298">
        <v>37087</v>
      </c>
      <c r="K32" s="292">
        <v>38363</v>
      </c>
      <c r="L32" s="292">
        <v>39077</v>
      </c>
      <c r="M32" s="292">
        <v>39907</v>
      </c>
      <c r="N32" s="309" t="s">
        <v>290</v>
      </c>
      <c r="O32" s="206">
        <f>AVERAGE(M32:M36)</f>
        <v>39324.800000000003</v>
      </c>
      <c r="P32" s="215">
        <f>100-100*((B32-O33)/(O32-O33))</f>
        <v>85.400622714201376</v>
      </c>
      <c r="Q32" s="215">
        <f>100-100*((C32-O33)/(O32-O33))</f>
        <v>88.834895782449308</v>
      </c>
      <c r="R32" s="215">
        <f>100-100*((D32-O33)/(O32-O33))</f>
        <v>71.367252708976679</v>
      </c>
      <c r="S32" s="215">
        <f>100-100*((E32-O33)/(O32-O33))</f>
        <v>50.541795336864595</v>
      </c>
      <c r="T32" s="215">
        <f>100-100*((F32-O33)/(O32-O33))</f>
        <v>37.98025664660333</v>
      </c>
      <c r="U32" s="215">
        <f>100-100*((G32-O33)/(O32-O33))</f>
        <v>28.492997651016694</v>
      </c>
      <c r="V32" s="215">
        <f>100-100*((H32-O33)/(O32-O33))</f>
        <v>20.088904558216996</v>
      </c>
      <c r="W32" s="215">
        <f>100-100*((I32-O33)/(O32-O33))</f>
        <v>11.407648425586515</v>
      </c>
      <c r="X32" s="215">
        <f>100-100*((J32-O33)/(O32-O33))</f>
        <v>7.1291431095781661</v>
      </c>
      <c r="Y32" s="215">
        <f>100-100*((K32-O33)/(O32-O33))</f>
        <v>3.0640851920601904</v>
      </c>
      <c r="Z32" s="215">
        <f>100-100*((L32-O33)/(O32-O33))</f>
        <v>0.78943679620765295</v>
      </c>
      <c r="AA32" s="215">
        <f>100-100*((M32-O33)/(O32-O33))</f>
        <v>-1.8547623194192369</v>
      </c>
      <c r="AC32" s="7">
        <v>5.9544639999999998</v>
      </c>
      <c r="AD32" s="341"/>
      <c r="AE32" s="342">
        <v>88.772244999999998</v>
      </c>
      <c r="AF32" s="342"/>
      <c r="AG32" s="342"/>
      <c r="AH32" s="342"/>
      <c r="AI32" s="342"/>
      <c r="AJ32" s="342"/>
      <c r="AK32" s="342"/>
      <c r="AL32" s="343"/>
      <c r="AM32" s="341"/>
      <c r="AN32" s="342"/>
      <c r="AO32" s="342"/>
      <c r="AP32" s="342"/>
      <c r="AQ32" s="342"/>
      <c r="AR32" s="342"/>
      <c r="AS32" s="342"/>
      <c r="AT32" s="342"/>
      <c r="AU32" s="343"/>
      <c r="AV32" s="341"/>
      <c r="AW32" s="342"/>
      <c r="AX32" s="342"/>
      <c r="AY32" s="342"/>
      <c r="AZ32" s="342"/>
      <c r="BA32" s="342"/>
      <c r="BB32" s="342"/>
      <c r="BC32" s="342"/>
      <c r="BD32" s="343"/>
      <c r="BE32" s="341"/>
      <c r="BF32" s="342"/>
      <c r="BG32" s="342"/>
      <c r="BH32" s="342"/>
      <c r="BI32" s="342"/>
      <c r="BJ32" s="342"/>
      <c r="BK32" s="342"/>
      <c r="BL32" s="342"/>
      <c r="BM32" s="343"/>
    </row>
    <row r="33" spans="1:65" x14ac:dyDescent="0.45">
      <c r="A33" s="307" t="s">
        <v>256</v>
      </c>
      <c r="B33" s="287">
        <v>11094</v>
      </c>
      <c r="C33" s="273">
        <v>9813</v>
      </c>
      <c r="D33" s="288">
        <v>12474</v>
      </c>
      <c r="E33" s="286">
        <v>18798</v>
      </c>
      <c r="F33" s="289">
        <v>25821</v>
      </c>
      <c r="G33" s="295">
        <v>30552</v>
      </c>
      <c r="H33" s="297">
        <v>33008</v>
      </c>
      <c r="I33" s="298">
        <v>35428</v>
      </c>
      <c r="J33" s="298">
        <v>36998</v>
      </c>
      <c r="K33" s="292">
        <v>38410</v>
      </c>
      <c r="L33" s="292">
        <v>38958</v>
      </c>
      <c r="M33" s="292">
        <v>39587</v>
      </c>
      <c r="N33" s="309" t="s">
        <v>291</v>
      </c>
      <c r="O33" s="206">
        <f>AVERAGE(M37:M39)</f>
        <v>7935.333333333333</v>
      </c>
      <c r="P33" s="215">
        <f>100-100*((B33-O33)/(O32-O33))</f>
        <v>89.937176377638366</v>
      </c>
      <c r="Q33" s="215">
        <f>100-100*((C33-O33)/(O32-O33))</f>
        <v>94.018163205491433</v>
      </c>
      <c r="R33" s="215">
        <f>100-100*((D33-O33)/(O32-O33))</f>
        <v>85.540797125150263</v>
      </c>
      <c r="S33" s="215">
        <f>100-100*((E33-O33)/(O32-O33))</f>
        <v>65.393911333313511</v>
      </c>
      <c r="T33" s="215">
        <f>100-100*((F33-O33)/(O32-O33))</f>
        <v>43.020163876629539</v>
      </c>
      <c r="U33" s="215">
        <f>100-100*((G33-O33)/(O32-O33))</f>
        <v>27.948228917556222</v>
      </c>
      <c r="V33" s="215">
        <f>100-100*((H33-O33)/(O32-O33))</f>
        <v>20.123948160954214</v>
      </c>
      <c r="W33" s="215">
        <f>100-100*((I33-O33)/(O32-O33))</f>
        <v>12.414355558764939</v>
      </c>
      <c r="X33" s="215">
        <f>100-100*((J33-O33)/(O32-O33))</f>
        <v>7.4126777135429762</v>
      </c>
      <c r="Y33" s="215">
        <f>100-100*((K33-O33)/(O32-O33))</f>
        <v>2.9143534349102396</v>
      </c>
      <c r="Z33" s="215">
        <f>100-100*((L33-O33)/(O32-O33))</f>
        <v>1.1685448621830687</v>
      </c>
      <c r="AA33" s="215">
        <f>100-100*((M33-O33)/(O32-O33))</f>
        <v>-0.8353120579727431</v>
      </c>
      <c r="AC33" s="7">
        <v>2.9772319999999999</v>
      </c>
      <c r="AD33" s="341"/>
      <c r="AE33" s="342">
        <v>67.863017999999997</v>
      </c>
      <c r="AF33" s="342"/>
      <c r="AG33" s="342"/>
      <c r="AH33" s="342"/>
      <c r="AI33" s="342"/>
      <c r="AJ33" s="342"/>
      <c r="AK33" s="342"/>
      <c r="AL33" s="343"/>
      <c r="AM33" s="341"/>
      <c r="AN33" s="342"/>
      <c r="AO33" s="342"/>
      <c r="AP33" s="342"/>
      <c r="AQ33" s="342"/>
      <c r="AR33" s="342"/>
      <c r="AS33" s="342"/>
      <c r="AT33" s="342"/>
      <c r="AU33" s="343"/>
      <c r="AV33" s="341"/>
      <c r="AW33" s="342"/>
      <c r="AX33" s="342"/>
      <c r="AY33" s="342"/>
      <c r="AZ33" s="342"/>
      <c r="BA33" s="342"/>
      <c r="BB33" s="342"/>
      <c r="BC33" s="342"/>
      <c r="BD33" s="343"/>
      <c r="BE33" s="341"/>
      <c r="BF33" s="342"/>
      <c r="BG33" s="342"/>
      <c r="BH33" s="342"/>
      <c r="BI33" s="342"/>
      <c r="BJ33" s="342"/>
      <c r="BK33" s="342"/>
      <c r="BL33" s="342"/>
      <c r="BM33" s="343"/>
    </row>
    <row r="34" spans="1:65" x14ac:dyDescent="0.45">
      <c r="A34" s="307" t="s">
        <v>258</v>
      </c>
      <c r="B34" s="288">
        <v>14558</v>
      </c>
      <c r="C34" s="287">
        <v>11662</v>
      </c>
      <c r="D34" s="287">
        <v>11736</v>
      </c>
      <c r="E34" s="290">
        <v>16729</v>
      </c>
      <c r="F34" s="289">
        <v>25006</v>
      </c>
      <c r="G34" s="295">
        <v>30109</v>
      </c>
      <c r="H34" s="297">
        <v>33028</v>
      </c>
      <c r="I34" s="297">
        <v>35088</v>
      </c>
      <c r="J34" s="298">
        <v>37096</v>
      </c>
      <c r="K34" s="292">
        <v>38031</v>
      </c>
      <c r="L34" s="292">
        <v>38420</v>
      </c>
      <c r="M34" s="292">
        <v>39227</v>
      </c>
      <c r="N34" s="309"/>
      <c r="O34" s="206"/>
      <c r="P34" s="215">
        <f>100-100*((B34-O33)/(O32-O33))</f>
        <v>78.901627297479834</v>
      </c>
      <c r="Q34" s="215">
        <f>100-100*((C34-O33)/(O32-O33))</f>
        <v>88.127652163570801</v>
      </c>
      <c r="R34" s="215">
        <f>100-100*((D34-O33)/(O32-O33))</f>
        <v>87.891904290611294</v>
      </c>
      <c r="S34" s="215">
        <f>100-100*((E34-O33)/(O32-O33))</f>
        <v>71.985294429978637</v>
      </c>
      <c r="T34" s="215">
        <f>100-100*((F34-O33)/(O32-O33))</f>
        <v>45.616576261251119</v>
      </c>
      <c r="U34" s="215">
        <f>100-100*((G34-O33)/(O32-O33))</f>
        <v>29.35953037324623</v>
      </c>
      <c r="V34" s="215">
        <f>100-100*((H34-O33)/(O32-O33))</f>
        <v>20.060232519613805</v>
      </c>
      <c r="W34" s="215">
        <f>100-100*((I34-O33)/(O32-O33))</f>
        <v>13.497521461551869</v>
      </c>
      <c r="X34" s="215">
        <f>100-100*((J34-O33)/(O32-O33))</f>
        <v>7.1004710709749901</v>
      </c>
      <c r="Y34" s="215">
        <f>100-100*((K34-O33)/(O32-O33))</f>
        <v>4.121764838310952</v>
      </c>
      <c r="Z34" s="215">
        <f>100-100*((L34-O33)/(O32-O33))</f>
        <v>2.8824956142400282</v>
      </c>
      <c r="AA34" s="215">
        <f>100-100*((M34-O33)/(O32-O33))</f>
        <v>0.31156948615461033</v>
      </c>
      <c r="AC34" s="7">
        <v>1.4886159999999999</v>
      </c>
      <c r="AD34" s="341"/>
      <c r="AE34" s="342">
        <v>46.896963999999997</v>
      </c>
      <c r="AF34" s="342"/>
      <c r="AG34" s="342"/>
      <c r="AH34" s="342"/>
      <c r="AI34" s="342"/>
      <c r="AJ34" s="342"/>
      <c r="AK34" s="342"/>
      <c r="AL34" s="343"/>
      <c r="AM34" s="341"/>
      <c r="AN34" s="342"/>
      <c r="AO34" s="342"/>
      <c r="AP34" s="342"/>
      <c r="AQ34" s="342"/>
      <c r="AR34" s="342"/>
      <c r="AS34" s="342"/>
      <c r="AT34" s="342"/>
      <c r="AU34" s="343"/>
      <c r="AV34" s="341"/>
      <c r="AW34" s="342"/>
      <c r="AX34" s="342"/>
      <c r="AY34" s="342"/>
      <c r="AZ34" s="342"/>
      <c r="BA34" s="342"/>
      <c r="BB34" s="342"/>
      <c r="BC34" s="342"/>
      <c r="BD34" s="343"/>
      <c r="BE34" s="341"/>
      <c r="BF34" s="342"/>
      <c r="BG34" s="342"/>
      <c r="BH34" s="342"/>
      <c r="BI34" s="342"/>
      <c r="BJ34" s="342"/>
      <c r="BK34" s="342"/>
      <c r="BL34" s="342"/>
      <c r="BM34" s="343"/>
    </row>
    <row r="35" spans="1:65" x14ac:dyDescent="0.45">
      <c r="A35" s="307" t="s">
        <v>260</v>
      </c>
      <c r="B35" s="294">
        <v>22828</v>
      </c>
      <c r="C35" s="293">
        <v>27073</v>
      </c>
      <c r="D35" s="295">
        <v>29549</v>
      </c>
      <c r="E35" s="296">
        <v>31917</v>
      </c>
      <c r="F35" s="297">
        <v>34431</v>
      </c>
      <c r="G35" s="298">
        <v>36000</v>
      </c>
      <c r="H35" s="298">
        <v>37029</v>
      </c>
      <c r="I35" s="298">
        <v>37515</v>
      </c>
      <c r="J35" s="292">
        <v>38949</v>
      </c>
      <c r="K35" s="292">
        <v>38974</v>
      </c>
      <c r="L35" s="292">
        <v>39054</v>
      </c>
      <c r="M35" s="292">
        <v>38654</v>
      </c>
      <c r="N35" s="309"/>
      <c r="O35" s="206"/>
      <c r="P35" s="215">
        <f>100-100*((B35-O33)/(O32-O33))</f>
        <v>52.555209603221464</v>
      </c>
      <c r="Q35" s="215">
        <f>100-100*((C35-O33)/(O32-O33))</f>
        <v>39.031564728720049</v>
      </c>
      <c r="R35" s="215">
        <f>100-100*((D35-O33)/(O32-O33))</f>
        <v>31.14356833077764</v>
      </c>
      <c r="S35" s="215">
        <f>100-100*((E35-O33)/(O32-O33))</f>
        <v>23.599636396073421</v>
      </c>
      <c r="T35" s="215">
        <f>100-100*((F35-O33)/(O32-O33))</f>
        <v>15.590580279584245</v>
      </c>
      <c r="U35" s="215">
        <f>100-100*((G35-O33)/(O32-O33))</f>
        <v>10.592088216429289</v>
      </c>
      <c r="V35" s="215">
        <f>100-100*((H35-O33)/(O32-O33))</f>
        <v>7.3139184694653494</v>
      </c>
      <c r="W35" s="215">
        <f>100-100*((I35-O33)/(O32-O33))</f>
        <v>5.7656283848934464</v>
      </c>
      <c r="X35" s="215">
        <f>100-100*((J35-O33)/(O32-O33))</f>
        <v>1.197216900786259</v>
      </c>
      <c r="Y35" s="215">
        <f>100-100*((K35-O33)/(O32-O33))</f>
        <v>1.1175723491107448</v>
      </c>
      <c r="Z35" s="215">
        <f>100-100*((L35-O33)/(O32-O33))</f>
        <v>0.86270978374912488</v>
      </c>
      <c r="AA35" s="215">
        <f>100-100*((M35-O33)/(O32-O33))</f>
        <v>2.1370226105572669</v>
      </c>
      <c r="AC35" s="7">
        <v>0.74430799999999997</v>
      </c>
      <c r="AD35" s="341"/>
      <c r="AE35" s="342">
        <v>33.082099999999997</v>
      </c>
      <c r="AF35" s="342"/>
      <c r="AG35" s="342"/>
      <c r="AH35" s="342"/>
      <c r="AI35" s="342"/>
      <c r="AJ35" s="342"/>
      <c r="AK35" s="342"/>
      <c r="AL35" s="343"/>
      <c r="AM35" s="341"/>
      <c r="AN35" s="342"/>
      <c r="AO35" s="342"/>
      <c r="AP35" s="342"/>
      <c r="AQ35" s="342"/>
      <c r="AR35" s="342"/>
      <c r="AS35" s="342"/>
      <c r="AT35" s="342"/>
      <c r="AU35" s="343"/>
      <c r="AV35" s="341"/>
      <c r="AW35" s="342"/>
      <c r="AX35" s="342"/>
      <c r="AY35" s="342"/>
      <c r="AZ35" s="342"/>
      <c r="BA35" s="342"/>
      <c r="BB35" s="342"/>
      <c r="BC35" s="342"/>
      <c r="BD35" s="343"/>
      <c r="BE35" s="341"/>
      <c r="BF35" s="342"/>
      <c r="BG35" s="342"/>
      <c r="BH35" s="342"/>
      <c r="BI35" s="342"/>
      <c r="BJ35" s="342"/>
      <c r="BK35" s="342"/>
      <c r="BL35" s="342"/>
      <c r="BM35" s="343"/>
    </row>
    <row r="36" spans="1:65" x14ac:dyDescent="0.45">
      <c r="A36" s="307" t="s">
        <v>288</v>
      </c>
      <c r="B36" s="287">
        <v>11319</v>
      </c>
      <c r="C36" s="273">
        <v>9708</v>
      </c>
      <c r="D36" s="273">
        <v>9486</v>
      </c>
      <c r="E36" s="288">
        <v>13938</v>
      </c>
      <c r="F36" s="294">
        <v>23103</v>
      </c>
      <c r="G36" s="295">
        <v>28761</v>
      </c>
      <c r="H36" s="296">
        <v>32676</v>
      </c>
      <c r="I36" s="298">
        <v>35601</v>
      </c>
      <c r="J36" s="298">
        <v>36552</v>
      </c>
      <c r="K36" s="292">
        <v>38199</v>
      </c>
      <c r="L36" s="292">
        <v>38957</v>
      </c>
      <c r="M36" s="292">
        <v>39249</v>
      </c>
      <c r="N36" s="309"/>
      <c r="O36" s="206"/>
      <c r="P36" s="215">
        <f>100-100*((B36-O33)/(O32-O33))</f>
        <v>89.220375412558781</v>
      </c>
      <c r="Q36" s="215">
        <f>100-100*((C36-O33)/(O32-O33))</f>
        <v>94.352670322528581</v>
      </c>
      <c r="R36" s="215">
        <f>100-100*((D36-O33)/(O32-O33))</f>
        <v>95.059913941407103</v>
      </c>
      <c r="S36" s="215">
        <f>100-100*((E36-O33)/(O32-O33))</f>
        <v>80.876812179032456</v>
      </c>
      <c r="T36" s="215">
        <f>100-100*((F36-O33)/(O32-O33))</f>
        <v>51.679119534790871</v>
      </c>
      <c r="U36" s="215">
        <f>100-100*((G36-O33)/(O32-O33))</f>
        <v>33.653964599589685</v>
      </c>
      <c r="V36" s="215">
        <f>100-100*((H36-O33)/(O32-O33))</f>
        <v>21.181627807204976</v>
      </c>
      <c r="W36" s="215">
        <f>100-100*((I36-O33)/(O32-O33))</f>
        <v>11.863215261170424</v>
      </c>
      <c r="X36" s="215">
        <f>100-100*((J36-O33)/(O32-O33))</f>
        <v>8.8335365154340622</v>
      </c>
      <c r="Y36" s="215">
        <f>100-100*((K36-O33)/(O32-O33))</f>
        <v>3.5865534510515289</v>
      </c>
      <c r="Z36" s="215">
        <f>100-100*((L36-O33)/(O32-O33))</f>
        <v>1.1717306442501041</v>
      </c>
      <c r="AA36" s="215">
        <f>100-100*((M36-O33)/(O32-O33))</f>
        <v>0.24148228068014532</v>
      </c>
      <c r="AC36" s="7">
        <v>0.37215399999999998</v>
      </c>
      <c r="AD36" s="341"/>
      <c r="AE36" s="342">
        <v>23.349782999999999</v>
      </c>
      <c r="AF36" s="342"/>
      <c r="AG36" s="342"/>
      <c r="AH36" s="342"/>
      <c r="AI36" s="342"/>
      <c r="AJ36" s="342"/>
      <c r="AK36" s="342"/>
      <c r="AL36" s="343"/>
      <c r="AM36" s="341"/>
      <c r="AN36" s="342"/>
      <c r="AO36" s="342"/>
      <c r="AP36" s="342"/>
      <c r="AQ36" s="342"/>
      <c r="AR36" s="342"/>
      <c r="AS36" s="342"/>
      <c r="AT36" s="342"/>
      <c r="AU36" s="343"/>
      <c r="AV36" s="341"/>
      <c r="AW36" s="342"/>
      <c r="AX36" s="342"/>
      <c r="AY36" s="342"/>
      <c r="AZ36" s="342"/>
      <c r="BA36" s="342"/>
      <c r="BB36" s="342"/>
      <c r="BC36" s="342"/>
      <c r="BD36" s="343"/>
      <c r="BE36" s="341"/>
      <c r="BF36" s="342"/>
      <c r="BG36" s="342"/>
      <c r="BH36" s="342"/>
      <c r="BI36" s="342"/>
      <c r="BJ36" s="342"/>
      <c r="BK36" s="342"/>
      <c r="BL36" s="342"/>
      <c r="BM36" s="343"/>
    </row>
    <row r="37" spans="1:65" x14ac:dyDescent="0.45">
      <c r="A37" s="307" t="s">
        <v>256</v>
      </c>
      <c r="B37" s="287">
        <v>11658</v>
      </c>
      <c r="C37" s="273">
        <v>9705</v>
      </c>
      <c r="D37" s="273">
        <v>8990</v>
      </c>
      <c r="E37" s="287">
        <v>11505</v>
      </c>
      <c r="F37" s="294">
        <v>21885</v>
      </c>
      <c r="G37" s="293">
        <v>27037</v>
      </c>
      <c r="H37" s="296">
        <v>32634</v>
      </c>
      <c r="I37" s="298">
        <v>36156</v>
      </c>
      <c r="J37" s="298">
        <v>36924</v>
      </c>
      <c r="K37" s="292">
        <v>38259</v>
      </c>
      <c r="L37" s="292">
        <v>38345</v>
      </c>
      <c r="M37" s="273">
        <v>8486</v>
      </c>
      <c r="N37" s="309"/>
      <c r="O37" s="206"/>
      <c r="P37" s="215">
        <f>100-100*((B37-O33)/(O32-O33))</f>
        <v>88.140395291838871</v>
      </c>
      <c r="Q37" s="215">
        <f>100-100*((C37-O33)/(O32-O33))</f>
        <v>94.362227668729645</v>
      </c>
      <c r="R37" s="215">
        <f>100-100*((D37-O33)/(O32-O33))</f>
        <v>96.640061846649189</v>
      </c>
      <c r="S37" s="215">
        <f>100-100*((E37-O33)/(O32-O33))</f>
        <v>88.627819948092991</v>
      </c>
      <c r="T37" s="215">
        <f>100-100*((F37-O33)/(O32-O33))</f>
        <v>55.559402092421664</v>
      </c>
      <c r="U37" s="215">
        <f>100-100*((G37-O33)/(O32-O33))</f>
        <v>39.146252883132767</v>
      </c>
      <c r="V37" s="215">
        <f>100-100*((H37-O33)/(O32-O33))</f>
        <v>21.315430654019835</v>
      </c>
      <c r="W37" s="215">
        <f>100-100*((I37-O33)/(O32-O33))</f>
        <v>10.09510621397412</v>
      </c>
      <c r="X37" s="215">
        <f>100-100*((J37-O33)/(O32-O33))</f>
        <v>7.6484255865024835</v>
      </c>
      <c r="Y37" s="215">
        <f>100-100*((K37-O33)/(O32-O33))</f>
        <v>3.3954065270303033</v>
      </c>
      <c r="Z37" s="215">
        <f>100-100*((L37-O33)/(O32-O33))</f>
        <v>3.1214292692665566</v>
      </c>
      <c r="AA37" s="215">
        <f>100-100*((M37-O33)/(O32-O33))</f>
        <v>98.245696008427458</v>
      </c>
      <c r="AC37" s="7">
        <v>0.18607699999999999</v>
      </c>
      <c r="AD37" s="341"/>
      <c r="AE37" s="342">
        <v>16.539553999999999</v>
      </c>
      <c r="AF37" s="342"/>
      <c r="AG37" s="342"/>
      <c r="AH37" s="342"/>
      <c r="AI37" s="342"/>
      <c r="AJ37" s="342"/>
      <c r="AK37" s="342"/>
      <c r="AL37" s="343"/>
      <c r="AM37" s="341"/>
      <c r="AN37" s="342"/>
      <c r="AO37" s="342"/>
      <c r="AP37" s="342"/>
      <c r="AQ37" s="342"/>
      <c r="AR37" s="342"/>
      <c r="AS37" s="342"/>
      <c r="AT37" s="342"/>
      <c r="AU37" s="343"/>
      <c r="AV37" s="341"/>
      <c r="AW37" s="342"/>
      <c r="AX37" s="342"/>
      <c r="AY37" s="342"/>
      <c r="AZ37" s="342"/>
      <c r="BA37" s="342"/>
      <c r="BB37" s="342"/>
      <c r="BC37" s="342"/>
      <c r="BD37" s="343"/>
      <c r="BE37" s="341"/>
      <c r="BF37" s="342"/>
      <c r="BG37" s="342"/>
      <c r="BH37" s="342"/>
      <c r="BI37" s="342"/>
      <c r="BJ37" s="342"/>
      <c r="BK37" s="342"/>
      <c r="BL37" s="342"/>
      <c r="BM37" s="343"/>
    </row>
    <row r="38" spans="1:65" x14ac:dyDescent="0.45">
      <c r="A38" s="307" t="s">
        <v>258</v>
      </c>
      <c r="B38" s="290">
        <v>15264</v>
      </c>
      <c r="C38" s="287">
        <v>12149</v>
      </c>
      <c r="D38" s="288">
        <v>13234</v>
      </c>
      <c r="E38" s="291">
        <v>19624</v>
      </c>
      <c r="F38" s="289">
        <v>25817</v>
      </c>
      <c r="G38" s="296">
        <v>30900</v>
      </c>
      <c r="H38" s="297">
        <v>34110</v>
      </c>
      <c r="I38" s="298">
        <v>36142</v>
      </c>
      <c r="J38" s="292">
        <v>37969</v>
      </c>
      <c r="K38" s="292">
        <v>38324</v>
      </c>
      <c r="L38" s="292">
        <v>38386</v>
      </c>
      <c r="M38" s="273">
        <v>7660</v>
      </c>
      <c r="N38" s="309"/>
      <c r="O38" s="206"/>
      <c r="P38" s="215">
        <f>100-100*((B38-O33)/(O32-O33))</f>
        <v>76.652465158163466</v>
      </c>
      <c r="Q38" s="215">
        <f>100-100*((C38-O33)/(O32-O33))</f>
        <v>86.576176296931877</v>
      </c>
      <c r="R38" s="215">
        <f>100-100*((D38-O33)/(O32-O33))</f>
        <v>83.119602754214796</v>
      </c>
      <c r="S38" s="215">
        <f>100-100*((E38-O33)/(O32-O33))</f>
        <v>62.762455345954692</v>
      </c>
      <c r="T38" s="215">
        <f>100-100*((F38-O33)/(O32-O33))</f>
        <v>43.032907004897616</v>
      </c>
      <c r="U38" s="215">
        <f>100-100*((G38-O33)/(O32-O33))</f>
        <v>26.839576758233136</v>
      </c>
      <c r="V38" s="215">
        <f>100-100*((H38-O33)/(O32-O33))</f>
        <v>16.613216323097774</v>
      </c>
      <c r="W38" s="215">
        <f>100-100*((I38-O33)/(O32-O33))</f>
        <v>10.139707162912401</v>
      </c>
      <c r="X38" s="215">
        <f>100-100*((J38-O33)/(O32-O33))</f>
        <v>4.3192833264662198</v>
      </c>
      <c r="Y38" s="215">
        <f>100-100*((K38-O33)/(O32-O33))</f>
        <v>3.1883306926739863</v>
      </c>
      <c r="Z38" s="215">
        <f>100-100*((L38-O33)/(O32-O33))</f>
        <v>2.9908122045187184</v>
      </c>
      <c r="AA38" s="215">
        <f>100-100*((M38-O33)/(O32-O33))</f>
        <v>100.87715199578628</v>
      </c>
      <c r="AC38" s="7">
        <v>9.3038999999999997E-2</v>
      </c>
      <c r="AD38" s="341"/>
      <c r="AE38" s="342">
        <v>11.123075</v>
      </c>
      <c r="AF38" s="342"/>
      <c r="AG38" s="342"/>
      <c r="AH38" s="342"/>
      <c r="AI38" s="342"/>
      <c r="AJ38" s="342"/>
      <c r="AK38" s="342"/>
      <c r="AL38" s="343"/>
      <c r="AM38" s="341"/>
      <c r="AN38" s="342"/>
      <c r="AO38" s="342"/>
      <c r="AP38" s="342"/>
      <c r="AQ38" s="342"/>
      <c r="AR38" s="342"/>
      <c r="AS38" s="342"/>
      <c r="AT38" s="342"/>
      <c r="AU38" s="343"/>
      <c r="AV38" s="341"/>
      <c r="AW38" s="342"/>
      <c r="AX38" s="342"/>
      <c r="AY38" s="342"/>
      <c r="AZ38" s="342"/>
      <c r="BA38" s="342"/>
      <c r="BB38" s="342"/>
      <c r="BC38" s="342"/>
      <c r="BD38" s="343"/>
      <c r="BE38" s="341"/>
      <c r="BF38" s="342"/>
      <c r="BG38" s="342"/>
      <c r="BH38" s="342"/>
      <c r="BI38" s="342"/>
      <c r="BJ38" s="342"/>
      <c r="BK38" s="342"/>
      <c r="BL38" s="342"/>
      <c r="BM38" s="343"/>
    </row>
    <row r="39" spans="1:65" x14ac:dyDescent="0.45">
      <c r="A39" s="307" t="s">
        <v>260</v>
      </c>
      <c r="B39" s="294">
        <v>22578</v>
      </c>
      <c r="C39" s="289">
        <v>24329</v>
      </c>
      <c r="D39" s="295">
        <v>29878</v>
      </c>
      <c r="E39" s="297">
        <v>33108</v>
      </c>
      <c r="F39" s="298">
        <v>35316</v>
      </c>
      <c r="G39" s="298">
        <v>36603</v>
      </c>
      <c r="H39" s="292">
        <v>38026</v>
      </c>
      <c r="I39" s="292">
        <v>38249</v>
      </c>
      <c r="J39" s="292">
        <v>38951</v>
      </c>
      <c r="K39" s="292">
        <v>38759</v>
      </c>
      <c r="L39" s="292">
        <v>38827</v>
      </c>
      <c r="M39" s="273">
        <v>7660</v>
      </c>
      <c r="N39" s="309"/>
      <c r="O39" s="206"/>
      <c r="P39" s="215">
        <f>100-100*((B39-O33)/(O32-O33))</f>
        <v>53.351655119976556</v>
      </c>
      <c r="Q39" s="215">
        <f>100-100*((C39-O33)/(O32-O33))</f>
        <v>47.77335072062391</v>
      </c>
      <c r="R39" s="215">
        <f>100-100*((D39-O33)/(O32-O33))</f>
        <v>30.095446030727942</v>
      </c>
      <c r="S39" s="215">
        <f>100-100*((E39-O33)/(O32-O33))</f>
        <v>19.805369954252171</v>
      </c>
      <c r="T39" s="215">
        <f>100-100*((F39-O33)/(O32-O33))</f>
        <v>12.771163150271221</v>
      </c>
      <c r="U39" s="215">
        <f>100-100*((G39-O33)/(O32-O33))</f>
        <v>8.6710616300160126</v>
      </c>
      <c r="V39" s="215">
        <f>100-100*((H39-O33)/(O32-O33))</f>
        <v>4.1376937486460577</v>
      </c>
      <c r="W39" s="215">
        <f>100-100*((I39-O33)/(O32-O33))</f>
        <v>3.4272643477005147</v>
      </c>
      <c r="X39" s="215">
        <f>100-100*((J39-O33)/(O32-O33))</f>
        <v>1.1908453366522309</v>
      </c>
      <c r="Y39" s="215">
        <f>100-100*((K39-O33)/(O32-O33))</f>
        <v>1.8025154935201328</v>
      </c>
      <c r="Z39" s="215">
        <f>100-100*((L39-O33)/(O32-O33))</f>
        <v>1.5858823129627382</v>
      </c>
      <c r="AA39" s="215">
        <f>100-100*((M39-O33)/(O32-O33))</f>
        <v>100.87715199578628</v>
      </c>
      <c r="AC39" s="7">
        <v>4.6518999999999998E-2</v>
      </c>
      <c r="AD39" s="341"/>
      <c r="AE39" s="342">
        <v>7.4831763000000002</v>
      </c>
      <c r="AF39" s="342"/>
      <c r="AG39" s="342"/>
      <c r="AH39" s="342"/>
      <c r="AI39" s="342"/>
      <c r="AJ39" s="342"/>
      <c r="AK39" s="342"/>
      <c r="AL39" s="343"/>
      <c r="AM39" s="341"/>
      <c r="AN39" s="342"/>
      <c r="AO39" s="342"/>
      <c r="AP39" s="342"/>
      <c r="AQ39" s="342"/>
      <c r="AR39" s="342"/>
      <c r="AS39" s="342"/>
      <c r="AT39" s="342"/>
      <c r="AU39" s="343"/>
      <c r="AV39" s="341"/>
      <c r="AW39" s="342"/>
      <c r="AX39" s="342"/>
      <c r="AY39" s="342"/>
      <c r="AZ39" s="342"/>
      <c r="BA39" s="342"/>
      <c r="BB39" s="342"/>
      <c r="BC39" s="342"/>
      <c r="BD39" s="343"/>
      <c r="BE39" s="341"/>
      <c r="BF39" s="342"/>
      <c r="BG39" s="342"/>
      <c r="BH39" s="342"/>
      <c r="BI39" s="342"/>
      <c r="BJ39" s="342"/>
      <c r="BK39" s="342"/>
      <c r="BL39" s="342"/>
      <c r="BM39" s="343"/>
    </row>
    <row r="40" spans="1:65" x14ac:dyDescent="0.45">
      <c r="O40" s="206"/>
      <c r="AC40" s="7">
        <v>2.3259999999999999E-2</v>
      </c>
      <c r="AD40" s="341"/>
      <c r="AE40" s="342">
        <v>3.2660385999999999</v>
      </c>
      <c r="AF40" s="342"/>
      <c r="AG40" s="342"/>
      <c r="AH40" s="342"/>
      <c r="AI40" s="342"/>
      <c r="AJ40" s="342"/>
      <c r="AK40" s="342"/>
      <c r="AL40" s="343"/>
      <c r="AM40" s="341"/>
      <c r="AN40" s="342"/>
      <c r="AO40" s="342"/>
      <c r="AP40" s="342"/>
      <c r="AQ40" s="342"/>
      <c r="AR40" s="342"/>
      <c r="AS40" s="342"/>
      <c r="AT40" s="342"/>
      <c r="AU40" s="343"/>
      <c r="AV40" s="341"/>
      <c r="AW40" s="342"/>
      <c r="AX40" s="342"/>
      <c r="AY40" s="342"/>
      <c r="AZ40" s="342"/>
      <c r="BA40" s="342"/>
      <c r="BB40" s="342"/>
      <c r="BC40" s="342"/>
      <c r="BD40" s="343"/>
      <c r="BE40" s="341"/>
      <c r="BF40" s="342"/>
      <c r="BG40" s="342"/>
      <c r="BH40" s="342"/>
      <c r="BI40" s="342"/>
      <c r="BJ40" s="342"/>
      <c r="BK40" s="342"/>
      <c r="BL40" s="342"/>
      <c r="BM40" s="343"/>
    </row>
    <row r="41" spans="1:65" x14ac:dyDescent="0.45">
      <c r="A41" s="306"/>
      <c r="B41" s="307" t="s">
        <v>259</v>
      </c>
      <c r="C41" s="307" t="s">
        <v>261</v>
      </c>
      <c r="D41" s="307" t="s">
        <v>263</v>
      </c>
      <c r="E41" s="307" t="s">
        <v>264</v>
      </c>
      <c r="F41" s="307" t="s">
        <v>265</v>
      </c>
      <c r="G41" s="307" t="s">
        <v>266</v>
      </c>
      <c r="H41" s="307" t="s">
        <v>267</v>
      </c>
      <c r="I41" s="307" t="s">
        <v>268</v>
      </c>
      <c r="J41" s="307" t="s">
        <v>269</v>
      </c>
      <c r="K41" s="307" t="s">
        <v>270</v>
      </c>
      <c r="L41" s="307" t="s">
        <v>271</v>
      </c>
      <c r="M41" s="307"/>
      <c r="O41" s="206"/>
      <c r="AC41" s="7">
        <v>22.403569999999998</v>
      </c>
      <c r="AD41" s="341"/>
      <c r="AE41" s="342"/>
      <c r="AF41" s="342">
        <v>85.361199999999997</v>
      </c>
      <c r="AG41" s="342"/>
      <c r="AH41" s="342"/>
      <c r="AI41" s="342"/>
      <c r="AJ41" s="342"/>
      <c r="AK41" s="342"/>
      <c r="AL41" s="343"/>
      <c r="AM41" s="341"/>
      <c r="AN41" s="342"/>
      <c r="AO41" s="342"/>
      <c r="AP41" s="342"/>
      <c r="AQ41" s="342"/>
      <c r="AR41" s="342"/>
      <c r="AS41" s="342"/>
      <c r="AT41" s="342"/>
      <c r="AU41" s="343"/>
      <c r="AV41" s="341"/>
      <c r="AW41" s="342"/>
      <c r="AX41" s="342"/>
      <c r="AY41" s="342"/>
      <c r="AZ41" s="342"/>
      <c r="BA41" s="342"/>
      <c r="BB41" s="342"/>
      <c r="BC41" s="342"/>
      <c r="BD41" s="343"/>
      <c r="BE41" s="341"/>
      <c r="BF41" s="342"/>
      <c r="BG41" s="342"/>
      <c r="BH41" s="342"/>
      <c r="BI41" s="342"/>
      <c r="BJ41" s="342"/>
      <c r="BK41" s="342"/>
      <c r="BL41" s="342"/>
      <c r="BM41" s="343"/>
    </row>
    <row r="42" spans="1:65" x14ac:dyDescent="0.45">
      <c r="A42" s="307" t="s">
        <v>289</v>
      </c>
      <c r="B42" s="286">
        <v>11553</v>
      </c>
      <c r="C42" s="291">
        <v>15069</v>
      </c>
      <c r="D42" s="289">
        <v>21032</v>
      </c>
      <c r="E42" s="295">
        <v>25728</v>
      </c>
      <c r="F42" s="296">
        <v>28610</v>
      </c>
      <c r="G42" s="297">
        <v>31770</v>
      </c>
      <c r="H42" s="298">
        <v>34122</v>
      </c>
      <c r="I42" s="292">
        <v>35892</v>
      </c>
      <c r="J42" s="292">
        <v>36975</v>
      </c>
      <c r="K42" s="292">
        <v>37362</v>
      </c>
      <c r="L42" s="292">
        <v>37267</v>
      </c>
      <c r="M42" s="292">
        <v>37316</v>
      </c>
      <c r="N42" s="309" t="s">
        <v>290</v>
      </c>
      <c r="O42" s="206">
        <f>AVERAGE(M42:M46)</f>
        <v>36692</v>
      </c>
      <c r="P42" s="215">
        <f>100-100*((B42-O43)/(O42-O43))</f>
        <v>87.8484315484164</v>
      </c>
      <c r="Q42" s="215">
        <f>100-100*((C42-O43)/(O42-O43))</f>
        <v>75.561742128621177</v>
      </c>
      <c r="R42" s="215">
        <f>100-100*((D42-O43)/(O42-O43))</f>
        <v>54.723992125709096</v>
      </c>
      <c r="S42" s="215">
        <f>100-100*((E42-O43)/(O42-O43))</f>
        <v>38.313783503593527</v>
      </c>
      <c r="T42" s="215">
        <f>100-100*((F42-O43)/(O42-O43))</f>
        <v>28.242612028095849</v>
      </c>
      <c r="U42" s="215">
        <f>100-100*((G42-O43)/(O42-O43))</f>
        <v>17.19996738459389</v>
      </c>
      <c r="V42" s="215">
        <f>100-100*((H42-O43)/(O42-O43))</f>
        <v>8.9808850423417965</v>
      </c>
      <c r="W42" s="215">
        <f>100-100*((I42-O43)/(O42-O43))</f>
        <v>2.7956062388612537</v>
      </c>
      <c r="X42" s="215">
        <f>100-100*((J42-O43)/(O42-O43))</f>
        <v>-0.98894570699717121</v>
      </c>
      <c r="Y42" s="215">
        <f>100-100*((K42-O43)/(O42-O43))</f>
        <v>-2.3413202250462888</v>
      </c>
      <c r="Z42" s="215">
        <f>100-100*((L42-O43)/(O42-O43))</f>
        <v>-2.0093419841815177</v>
      </c>
      <c r="AA42" s="215">
        <f>100-100*((M42-O43)/(O42-O43))</f>
        <v>-2.1805728663117634</v>
      </c>
      <c r="AC42" s="7">
        <v>11.201790000000001</v>
      </c>
      <c r="AD42" s="341"/>
      <c r="AE42" s="342"/>
      <c r="AF42" s="342">
        <v>88.967699999999994</v>
      </c>
      <c r="AG42" s="342"/>
      <c r="AH42" s="342"/>
      <c r="AI42" s="342"/>
      <c r="AJ42" s="342"/>
      <c r="AK42" s="342"/>
      <c r="AL42" s="343"/>
      <c r="AM42" s="341"/>
      <c r="AN42" s="342"/>
      <c r="AO42" s="342"/>
      <c r="AP42" s="342"/>
      <c r="AQ42" s="342"/>
      <c r="AR42" s="342"/>
      <c r="AS42" s="342"/>
      <c r="AT42" s="342"/>
      <c r="AU42" s="343"/>
      <c r="AV42" s="341"/>
      <c r="AW42" s="342"/>
      <c r="AX42" s="342"/>
      <c r="AY42" s="342"/>
      <c r="AZ42" s="342"/>
      <c r="BA42" s="342"/>
      <c r="BB42" s="342"/>
      <c r="BC42" s="342"/>
      <c r="BD42" s="343"/>
      <c r="BE42" s="341"/>
      <c r="BF42" s="342"/>
      <c r="BG42" s="342"/>
      <c r="BH42" s="342"/>
      <c r="BI42" s="342"/>
      <c r="BJ42" s="342"/>
      <c r="BK42" s="342"/>
      <c r="BL42" s="342"/>
      <c r="BM42" s="343"/>
    </row>
    <row r="43" spans="1:65" x14ac:dyDescent="0.45">
      <c r="A43" s="307" t="s">
        <v>256</v>
      </c>
      <c r="B43" s="286">
        <v>11589</v>
      </c>
      <c r="C43" s="286">
        <v>12276</v>
      </c>
      <c r="D43" s="291">
        <v>15474</v>
      </c>
      <c r="E43" s="293">
        <v>21584</v>
      </c>
      <c r="F43" s="295">
        <v>26078</v>
      </c>
      <c r="G43" s="297">
        <v>31455</v>
      </c>
      <c r="H43" s="298">
        <v>33538</v>
      </c>
      <c r="I43" s="292">
        <v>35611</v>
      </c>
      <c r="J43" s="292">
        <v>36401</v>
      </c>
      <c r="K43" s="292">
        <v>36997</v>
      </c>
      <c r="L43" s="292">
        <v>36986</v>
      </c>
      <c r="M43" s="292">
        <v>36792</v>
      </c>
      <c r="N43" s="309" t="s">
        <v>291</v>
      </c>
      <c r="O43" s="206">
        <f>AVERAGE(M47:M49)</f>
        <v>8075.666666666667</v>
      </c>
      <c r="P43" s="215">
        <f>100-100*((B43-O43)/(O42-O43))</f>
        <v>87.722629267667656</v>
      </c>
      <c r="Q43" s="215">
        <f>100-100*((C43-O43)/(O42-O43))</f>
        <v>85.321902410045539</v>
      </c>
      <c r="R43" s="215">
        <f>100-100*((D43-O43)/(O42-O43))</f>
        <v>74.14646647019768</v>
      </c>
      <c r="S43" s="215">
        <f>100-100*((E43-O43)/(O42-O43))</f>
        <v>52.795023820894833</v>
      </c>
      <c r="T43" s="215">
        <f>100-100*((F43-O43)/(O42-O43))</f>
        <v>37.090705774091724</v>
      </c>
      <c r="U43" s="215">
        <f>100-100*((G43-O43)/(O42-O43))</f>
        <v>18.300737341145506</v>
      </c>
      <c r="V43" s="215">
        <f>100-100*((H43-O43)/(O42-O43))</f>
        <v>11.021677596710504</v>
      </c>
      <c r="W43" s="215">
        <f>100-100*((I43-O43)/(O42-O43))</f>
        <v>3.7775629302612685</v>
      </c>
      <c r="X43" s="215">
        <f>100-100*((J43-O43)/(O42-O43))</f>
        <v>1.0169017693857825</v>
      </c>
      <c r="Y43" s="215">
        <f>100-100*((K43-O43)/(O42-O43))</f>
        <v>-1.0658248785658628</v>
      </c>
      <c r="Z43" s="215">
        <f>100-100*((L43-O43)/(O42-O43))</f>
        <v>-1.0273852927815028</v>
      </c>
      <c r="AA43" s="215">
        <f>100-100*((M43-O43)/(O42-O43))</f>
        <v>-0.34945077985766204</v>
      </c>
      <c r="AC43" s="7">
        <v>5.6008930000000001</v>
      </c>
      <c r="AD43" s="341"/>
      <c r="AE43" s="342"/>
      <c r="AF43" s="342">
        <v>74.264529999999993</v>
      </c>
      <c r="AG43" s="342"/>
      <c r="AH43" s="342"/>
      <c r="AI43" s="342"/>
      <c r="AJ43" s="342"/>
      <c r="AK43" s="342"/>
      <c r="AL43" s="343"/>
      <c r="AM43" s="341"/>
      <c r="AN43" s="342"/>
      <c r="AO43" s="342"/>
      <c r="AP43" s="342"/>
      <c r="AQ43" s="342"/>
      <c r="AR43" s="342"/>
      <c r="AS43" s="342"/>
      <c r="AT43" s="342"/>
      <c r="AU43" s="343"/>
      <c r="AV43" s="341"/>
      <c r="AW43" s="342"/>
      <c r="AX43" s="342"/>
      <c r="AY43" s="342"/>
      <c r="AZ43" s="342"/>
      <c r="BA43" s="342"/>
      <c r="BB43" s="342"/>
      <c r="BC43" s="342"/>
      <c r="BD43" s="343"/>
      <c r="BE43" s="341"/>
      <c r="BF43" s="342"/>
      <c r="BG43" s="342"/>
      <c r="BH43" s="342"/>
      <c r="BI43" s="342"/>
      <c r="BJ43" s="342"/>
      <c r="BK43" s="342"/>
      <c r="BL43" s="342"/>
      <c r="BM43" s="343"/>
    </row>
    <row r="44" spans="1:65" x14ac:dyDescent="0.45">
      <c r="A44" s="307" t="s">
        <v>258</v>
      </c>
      <c r="B44" s="294">
        <v>18544</v>
      </c>
      <c r="C44" s="291">
        <v>14233</v>
      </c>
      <c r="D44" s="294">
        <v>16427</v>
      </c>
      <c r="E44" s="294">
        <v>17211</v>
      </c>
      <c r="F44" s="293">
        <v>22643</v>
      </c>
      <c r="G44" s="296">
        <v>28378</v>
      </c>
      <c r="H44" s="297">
        <v>31981</v>
      </c>
      <c r="I44" s="298">
        <v>33049</v>
      </c>
      <c r="J44" s="298">
        <v>33961</v>
      </c>
      <c r="K44" s="292">
        <v>35621</v>
      </c>
      <c r="L44" s="292">
        <v>35698</v>
      </c>
      <c r="M44" s="292">
        <v>36698</v>
      </c>
      <c r="N44" s="309"/>
      <c r="P44" s="215">
        <f>100-100*((B44-O43)/(O42-O43))</f>
        <v>63.418327528567602</v>
      </c>
      <c r="Q44" s="215">
        <f>100-100*((C44-O43)/(O42-O43))</f>
        <v>78.483150648231202</v>
      </c>
      <c r="R44" s="215">
        <f>100-100*((D44-O43)/(O42-O43))</f>
        <v>70.816200538154206</v>
      </c>
      <c r="S44" s="215">
        <f>100-100*((E44-O43)/(O42-O43))</f>
        <v>68.076506424070175</v>
      </c>
      <c r="T44" s="215">
        <f>100-100*((F44-O43)/(O42-O43))</f>
        <v>49.094340062202249</v>
      </c>
      <c r="U44" s="215">
        <f>100-100*((G44-O43)/(O42-O43))</f>
        <v>29.053337837365618</v>
      </c>
      <c r="V44" s="215">
        <f>100-100*((H44-O43)/(O42-O43))</f>
        <v>16.46262623909422</v>
      </c>
      <c r="W44" s="215">
        <f>100-100*((I44-O43)/(O42-O43))</f>
        <v>12.730491910214454</v>
      </c>
      <c r="X44" s="215">
        <f>100-100*((J44-O43)/(O42-O43))</f>
        <v>9.5435007979126141</v>
      </c>
      <c r="Y44" s="215">
        <f>100-100*((K44-O43)/(O42-O43))</f>
        <v>3.7426178522755151</v>
      </c>
      <c r="Z44" s="215">
        <f>100-100*((L44-O43)/(O42-O43))</f>
        <v>3.4735407517851087</v>
      </c>
      <c r="AA44" s="215">
        <f>100-100*((M44-O43)/(O42-O43))</f>
        <v>-2.0967046791469102E-2</v>
      </c>
      <c r="AC44" s="7">
        <v>2.800446</v>
      </c>
      <c r="AD44" s="341"/>
      <c r="AE44" s="342"/>
      <c r="AF44" s="342">
        <v>57.15081</v>
      </c>
      <c r="AG44" s="342"/>
      <c r="AH44" s="342"/>
      <c r="AI44" s="342"/>
      <c r="AJ44" s="342"/>
      <c r="AK44" s="342"/>
      <c r="AL44" s="343"/>
      <c r="AM44" s="341"/>
      <c r="AN44" s="342"/>
      <c r="AO44" s="342"/>
      <c r="AP44" s="342"/>
      <c r="AQ44" s="342"/>
      <c r="AR44" s="342"/>
      <c r="AS44" s="342"/>
      <c r="AT44" s="342"/>
      <c r="AU44" s="343"/>
      <c r="AV44" s="341"/>
      <c r="AW44" s="342"/>
      <c r="AX44" s="342"/>
      <c r="AY44" s="342"/>
      <c r="AZ44" s="342"/>
      <c r="BA44" s="342"/>
      <c r="BB44" s="342"/>
      <c r="BC44" s="342"/>
      <c r="BD44" s="343"/>
      <c r="BE44" s="341"/>
      <c r="BF44" s="342"/>
      <c r="BG44" s="342"/>
      <c r="BH44" s="342"/>
      <c r="BI44" s="342"/>
      <c r="BJ44" s="342"/>
      <c r="BK44" s="342"/>
      <c r="BL44" s="342"/>
      <c r="BM44" s="343"/>
    </row>
    <row r="45" spans="1:65" x14ac:dyDescent="0.45">
      <c r="A45" s="307" t="s">
        <v>260</v>
      </c>
      <c r="B45" s="294">
        <v>18529</v>
      </c>
      <c r="C45" s="295">
        <v>24677</v>
      </c>
      <c r="D45" s="296">
        <v>28395</v>
      </c>
      <c r="E45" s="297">
        <v>29436</v>
      </c>
      <c r="F45" s="297">
        <v>31811</v>
      </c>
      <c r="G45" s="298">
        <v>33965</v>
      </c>
      <c r="H45" s="292">
        <v>35570</v>
      </c>
      <c r="I45" s="292">
        <v>35907</v>
      </c>
      <c r="J45" s="292">
        <v>36835</v>
      </c>
      <c r="K45" s="292">
        <v>36218</v>
      </c>
      <c r="L45" s="292">
        <v>36653</v>
      </c>
      <c r="M45" s="292">
        <v>36525</v>
      </c>
      <c r="N45" s="309"/>
      <c r="P45" s="215">
        <f>100-100*((B45-O43)/(O42-O43))</f>
        <v>63.470745145546253</v>
      </c>
      <c r="Q45" s="215">
        <f>100-100*((C45-O43)/(O42-O43))</f>
        <v>41.986511199897492</v>
      </c>
      <c r="R45" s="215">
        <f>100-100*((D45-O43)/(O42-O43))</f>
        <v>28.993931204789803</v>
      </c>
      <c r="S45" s="215">
        <f>100-100*((E45-O43)/(O42-O43))</f>
        <v>25.356148586471591</v>
      </c>
      <c r="T45" s="215">
        <f>100-100*((F45-O43)/(O42-O43))</f>
        <v>17.056692564852241</v>
      </c>
      <c r="U45" s="215">
        <f>100-100*((G45-O43)/(O42-O43))</f>
        <v>9.5295227667183156</v>
      </c>
      <c r="V45" s="215">
        <f>100-100*((H45-O43)/(O42-O43))</f>
        <v>3.9208377500029172</v>
      </c>
      <c r="W45" s="215">
        <f>100-100*((I45-O43)/(O42-O43))</f>
        <v>2.7431886218826094</v>
      </c>
      <c r="X45" s="215">
        <f>100-100*((J45-O43)/(O42-O43))</f>
        <v>-0.49971461519643867</v>
      </c>
      <c r="Y45" s="215">
        <f>100-100*((K45-O43)/(O42-O43))</f>
        <v>1.6563966965252916</v>
      </c>
      <c r="Z45" s="215">
        <f>100-100*((L45-O43)/(O42-O43))</f>
        <v>0.13628580414449232</v>
      </c>
      <c r="AA45" s="215">
        <f>100-100*((M45-O43)/(O42-O43))</f>
        <v>0.58358280236228666</v>
      </c>
      <c r="AC45" s="7">
        <v>1.400223</v>
      </c>
      <c r="AD45" s="341"/>
      <c r="AE45" s="342"/>
      <c r="AF45" s="342">
        <v>42.743510000000001</v>
      </c>
      <c r="AG45" s="342"/>
      <c r="AH45" s="342"/>
      <c r="AI45" s="342"/>
      <c r="AJ45" s="342"/>
      <c r="AK45" s="342"/>
      <c r="AL45" s="343"/>
      <c r="AM45" s="341"/>
      <c r="AN45" s="342"/>
      <c r="AO45" s="342"/>
      <c r="AP45" s="342"/>
      <c r="AQ45" s="342"/>
      <c r="AR45" s="342"/>
      <c r="AS45" s="342"/>
      <c r="AT45" s="342"/>
      <c r="AU45" s="343"/>
      <c r="AV45" s="341"/>
      <c r="AW45" s="342"/>
      <c r="AX45" s="342"/>
      <c r="AY45" s="342"/>
      <c r="AZ45" s="342"/>
      <c r="BA45" s="342"/>
      <c r="BB45" s="342"/>
      <c r="BC45" s="342"/>
      <c r="BD45" s="343"/>
      <c r="BE45" s="341"/>
      <c r="BF45" s="342"/>
      <c r="BG45" s="342"/>
      <c r="BH45" s="342"/>
      <c r="BI45" s="342"/>
      <c r="BJ45" s="342"/>
      <c r="BK45" s="342"/>
      <c r="BL45" s="342"/>
      <c r="BM45" s="343"/>
    </row>
    <row r="46" spans="1:65" x14ac:dyDescent="0.45">
      <c r="A46" s="307" t="s">
        <v>34</v>
      </c>
      <c r="B46" s="273">
        <v>40</v>
      </c>
      <c r="C46" s="273">
        <v>40</v>
      </c>
      <c r="D46" s="273">
        <v>40</v>
      </c>
      <c r="E46" s="273">
        <v>40</v>
      </c>
      <c r="F46" s="273">
        <v>39</v>
      </c>
      <c r="G46" s="273">
        <v>42</v>
      </c>
      <c r="H46" s="273">
        <v>39</v>
      </c>
      <c r="I46" s="273">
        <v>39</v>
      </c>
      <c r="J46" s="273">
        <v>39</v>
      </c>
      <c r="K46" s="273">
        <v>40</v>
      </c>
      <c r="L46" s="273">
        <v>39</v>
      </c>
      <c r="M46" s="292">
        <v>36129</v>
      </c>
      <c r="N46" s="309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>
        <f>100-100*((M46-O43)/(O42-O43))</f>
        <v>1.9674078905986079</v>
      </c>
      <c r="AC46" s="7">
        <v>0.70011199999999996</v>
      </c>
      <c r="AD46" s="341"/>
      <c r="AE46" s="342"/>
      <c r="AF46" s="342">
        <v>29.628699999999998</v>
      </c>
      <c r="AG46" s="342"/>
      <c r="AH46" s="342"/>
      <c r="AI46" s="342"/>
      <c r="AJ46" s="342"/>
      <c r="AK46" s="342"/>
      <c r="AL46" s="343"/>
      <c r="AM46" s="341"/>
      <c r="AN46" s="342"/>
      <c r="AO46" s="342"/>
      <c r="AP46" s="342"/>
      <c r="AQ46" s="342"/>
      <c r="AR46" s="342"/>
      <c r="AS46" s="342"/>
      <c r="AT46" s="342"/>
      <c r="AU46" s="343"/>
      <c r="AV46" s="341"/>
      <c r="AW46" s="342"/>
      <c r="AX46" s="342"/>
      <c r="AY46" s="342"/>
      <c r="AZ46" s="342"/>
      <c r="BA46" s="342"/>
      <c r="BB46" s="342"/>
      <c r="BC46" s="342"/>
      <c r="BD46" s="343"/>
      <c r="BE46" s="341"/>
      <c r="BF46" s="342"/>
      <c r="BG46" s="342"/>
      <c r="BH46" s="342"/>
      <c r="BI46" s="342"/>
      <c r="BJ46" s="342"/>
      <c r="BK46" s="342"/>
      <c r="BL46" s="342"/>
      <c r="BM46" s="343"/>
    </row>
    <row r="47" spans="1:65" x14ac:dyDescent="0.45">
      <c r="A47" s="307" t="s">
        <v>35</v>
      </c>
      <c r="B47" s="273">
        <v>42</v>
      </c>
      <c r="C47" s="273">
        <v>41</v>
      </c>
      <c r="D47" s="273">
        <v>40</v>
      </c>
      <c r="E47" s="273">
        <v>39</v>
      </c>
      <c r="F47" s="273">
        <v>40</v>
      </c>
      <c r="G47" s="273">
        <v>39</v>
      </c>
      <c r="H47" s="273">
        <v>38</v>
      </c>
      <c r="I47" s="273">
        <v>40</v>
      </c>
      <c r="J47" s="273">
        <v>39</v>
      </c>
      <c r="K47" s="273">
        <v>40</v>
      </c>
      <c r="L47" s="273">
        <v>42</v>
      </c>
      <c r="M47" s="288">
        <v>7967</v>
      </c>
      <c r="N47" s="309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>
        <f>100-100*((M47-O43)/(O42-O43))</f>
        <v>100.37973651411198</v>
      </c>
      <c r="AC47" s="7">
        <v>0.35005599999999998</v>
      </c>
      <c r="AD47" s="341"/>
      <c r="AE47" s="342"/>
      <c r="AF47" s="342">
        <v>17.270689999999998</v>
      </c>
      <c r="AG47" s="342"/>
      <c r="AH47" s="342"/>
      <c r="AI47" s="342"/>
      <c r="AJ47" s="342"/>
      <c r="AK47" s="342"/>
      <c r="AL47" s="343"/>
      <c r="AM47" s="341"/>
      <c r="AN47" s="342"/>
      <c r="AO47" s="342"/>
      <c r="AP47" s="342"/>
      <c r="AQ47" s="342"/>
      <c r="AR47" s="342"/>
      <c r="AS47" s="342"/>
      <c r="AT47" s="342"/>
      <c r="AU47" s="343"/>
      <c r="AV47" s="341"/>
      <c r="AW47" s="342"/>
      <c r="AX47" s="342"/>
      <c r="AY47" s="342"/>
      <c r="AZ47" s="342"/>
      <c r="BA47" s="342"/>
      <c r="BB47" s="342"/>
      <c r="BC47" s="342"/>
      <c r="BD47" s="343"/>
      <c r="BE47" s="341"/>
      <c r="BF47" s="342"/>
      <c r="BG47" s="342"/>
      <c r="BH47" s="342"/>
      <c r="BI47" s="342"/>
      <c r="BJ47" s="342"/>
      <c r="BK47" s="342"/>
      <c r="BL47" s="342"/>
      <c r="BM47" s="343"/>
    </row>
    <row r="48" spans="1:65" x14ac:dyDescent="0.45">
      <c r="A48" s="307" t="s">
        <v>281</v>
      </c>
      <c r="B48" s="273">
        <v>42</v>
      </c>
      <c r="C48" s="273">
        <v>41</v>
      </c>
      <c r="D48" s="273">
        <v>41</v>
      </c>
      <c r="E48" s="273">
        <v>40</v>
      </c>
      <c r="F48" s="273">
        <v>40</v>
      </c>
      <c r="G48" s="273">
        <v>39</v>
      </c>
      <c r="H48" s="273">
        <v>43</v>
      </c>
      <c r="I48" s="273">
        <v>38</v>
      </c>
      <c r="J48" s="273">
        <v>39</v>
      </c>
      <c r="K48" s="273">
        <v>39</v>
      </c>
      <c r="L48" s="273">
        <v>39</v>
      </c>
      <c r="M48" s="290">
        <v>8109</v>
      </c>
      <c r="N48" s="309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>
        <f>100-100*((M48-O43)/(O42-O43))</f>
        <v>99.883516406714122</v>
      </c>
      <c r="AC48" s="7">
        <v>0.17502799999999999</v>
      </c>
      <c r="AD48" s="341"/>
      <c r="AE48" s="342"/>
      <c r="AF48" s="342">
        <v>11.543279999999999</v>
      </c>
      <c r="AG48" s="342"/>
      <c r="AH48" s="342"/>
      <c r="AI48" s="342"/>
      <c r="AJ48" s="342"/>
      <c r="AK48" s="342"/>
      <c r="AL48" s="343"/>
      <c r="AM48" s="341"/>
      <c r="AN48" s="342"/>
      <c r="AO48" s="342"/>
      <c r="AP48" s="342"/>
      <c r="AQ48" s="342"/>
      <c r="AR48" s="342"/>
      <c r="AS48" s="342"/>
      <c r="AT48" s="342"/>
      <c r="AU48" s="343"/>
      <c r="AV48" s="341"/>
      <c r="AW48" s="342"/>
      <c r="AX48" s="342"/>
      <c r="AY48" s="342"/>
      <c r="AZ48" s="342"/>
      <c r="BA48" s="342"/>
      <c r="BB48" s="342"/>
      <c r="BC48" s="342"/>
      <c r="BD48" s="343"/>
      <c r="BE48" s="341"/>
      <c r="BF48" s="342"/>
      <c r="BG48" s="342"/>
      <c r="BH48" s="342"/>
      <c r="BI48" s="342"/>
      <c r="BJ48" s="342"/>
      <c r="BK48" s="342"/>
      <c r="BL48" s="342"/>
      <c r="BM48" s="343"/>
    </row>
    <row r="49" spans="1:65" x14ac:dyDescent="0.45">
      <c r="A49" s="307" t="s">
        <v>282</v>
      </c>
      <c r="B49" s="273">
        <v>42</v>
      </c>
      <c r="C49" s="273">
        <v>41</v>
      </c>
      <c r="D49" s="273">
        <v>40</v>
      </c>
      <c r="E49" s="273">
        <v>42</v>
      </c>
      <c r="F49" s="273">
        <v>40</v>
      </c>
      <c r="G49" s="273">
        <v>40</v>
      </c>
      <c r="H49" s="273">
        <v>39</v>
      </c>
      <c r="I49" s="273">
        <v>40</v>
      </c>
      <c r="J49" s="273">
        <v>39</v>
      </c>
      <c r="K49" s="273">
        <v>39</v>
      </c>
      <c r="L49" s="273">
        <v>39</v>
      </c>
      <c r="M49" s="290">
        <v>8151</v>
      </c>
      <c r="N49" s="309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>
        <f>100-100*((M49-O43)/(O42-O43))</f>
        <v>99.736747079173895</v>
      </c>
      <c r="AC49" s="7">
        <v>8.7513999999999995E-2</v>
      </c>
      <c r="AD49" s="341"/>
      <c r="AE49" s="342"/>
      <c r="AF49" s="342">
        <v>7.7561450000000001</v>
      </c>
      <c r="AG49" s="342"/>
      <c r="AH49" s="342"/>
      <c r="AI49" s="342"/>
      <c r="AJ49" s="342"/>
      <c r="AK49" s="342"/>
      <c r="AL49" s="343"/>
      <c r="AM49" s="341"/>
      <c r="AN49" s="342"/>
      <c r="AO49" s="342"/>
      <c r="AP49" s="342"/>
      <c r="AQ49" s="342"/>
      <c r="AR49" s="342"/>
      <c r="AS49" s="342"/>
      <c r="AT49" s="342"/>
      <c r="AU49" s="343"/>
      <c r="AV49" s="341"/>
      <c r="AW49" s="342"/>
      <c r="AX49" s="342"/>
      <c r="AY49" s="342"/>
      <c r="AZ49" s="342"/>
      <c r="BA49" s="342"/>
      <c r="BB49" s="342"/>
      <c r="BC49" s="342"/>
      <c r="BD49" s="343"/>
      <c r="BE49" s="341"/>
      <c r="BF49" s="342"/>
      <c r="BG49" s="342"/>
      <c r="BH49" s="342"/>
      <c r="BI49" s="342"/>
      <c r="BJ49" s="342"/>
      <c r="BK49" s="342"/>
      <c r="BL49" s="342"/>
      <c r="BM49" s="343"/>
    </row>
    <row r="50" spans="1:65" x14ac:dyDescent="0.45">
      <c r="AC50" s="7">
        <v>4.3756999999999997E-2</v>
      </c>
      <c r="AD50" s="341"/>
      <c r="AE50" s="342"/>
      <c r="AF50" s="342">
        <v>3.2682699999999998</v>
      </c>
      <c r="AG50" s="342"/>
      <c r="AH50" s="342"/>
      <c r="AI50" s="342"/>
      <c r="AJ50" s="342"/>
      <c r="AK50" s="342"/>
      <c r="AL50" s="343"/>
      <c r="AM50" s="341"/>
      <c r="AN50" s="342"/>
      <c r="AO50" s="342"/>
      <c r="AP50" s="342"/>
      <c r="AQ50" s="342"/>
      <c r="AR50" s="342"/>
      <c r="AS50" s="342"/>
      <c r="AT50" s="342"/>
      <c r="AU50" s="343"/>
      <c r="AV50" s="341"/>
      <c r="AW50" s="342"/>
      <c r="AX50" s="342"/>
      <c r="AY50" s="342"/>
      <c r="AZ50" s="342"/>
      <c r="BA50" s="342"/>
      <c r="BB50" s="342"/>
      <c r="BC50" s="342"/>
      <c r="BD50" s="343"/>
      <c r="BE50" s="341"/>
      <c r="BF50" s="342"/>
      <c r="BG50" s="342"/>
      <c r="BH50" s="342"/>
      <c r="BI50" s="342"/>
      <c r="BJ50" s="342"/>
      <c r="BK50" s="342"/>
      <c r="BL50" s="342"/>
      <c r="BM50" s="343"/>
    </row>
    <row r="51" spans="1:65" x14ac:dyDescent="0.45">
      <c r="AC51" s="7">
        <v>2.1878000000000002E-2</v>
      </c>
      <c r="AD51" s="341"/>
      <c r="AE51" s="342"/>
      <c r="AF51" s="342">
        <v>8.5334999999999994E-2</v>
      </c>
      <c r="AG51" s="342"/>
      <c r="AH51" s="342"/>
      <c r="AI51" s="342"/>
      <c r="AJ51" s="342"/>
      <c r="AK51" s="342"/>
      <c r="AL51" s="343"/>
      <c r="AM51" s="341"/>
      <c r="AN51" s="342"/>
      <c r="AO51" s="342"/>
      <c r="AP51" s="342"/>
      <c r="AQ51" s="342"/>
      <c r="AR51" s="342"/>
      <c r="AS51" s="342"/>
      <c r="AT51" s="342"/>
      <c r="AU51" s="343"/>
      <c r="AV51" s="341"/>
      <c r="AW51" s="342"/>
      <c r="AX51" s="342"/>
      <c r="AY51" s="342"/>
      <c r="AZ51" s="342"/>
      <c r="BA51" s="342"/>
      <c r="BB51" s="342"/>
      <c r="BC51" s="342"/>
      <c r="BD51" s="343"/>
      <c r="BE51" s="341"/>
      <c r="BF51" s="342"/>
      <c r="BG51" s="342"/>
      <c r="BH51" s="342"/>
      <c r="BI51" s="342"/>
      <c r="BJ51" s="342"/>
      <c r="BK51" s="342"/>
      <c r="BL51" s="342"/>
      <c r="BM51" s="343"/>
    </row>
    <row r="52" spans="1:65" x14ac:dyDescent="0.45">
      <c r="B52" s="421" t="s">
        <v>340</v>
      </c>
      <c r="C52" s="421"/>
      <c r="D52" s="421"/>
      <c r="E52" s="421"/>
      <c r="AC52" s="7">
        <v>18.096430000000002</v>
      </c>
      <c r="AD52" s="341"/>
      <c r="AE52" s="342"/>
      <c r="AF52" s="342"/>
      <c r="AG52" s="342">
        <v>76.432159999999996</v>
      </c>
      <c r="AH52" s="342"/>
      <c r="AI52" s="342"/>
      <c r="AJ52" s="342"/>
      <c r="AK52" s="342"/>
      <c r="AL52" s="343"/>
      <c r="AM52" s="341"/>
      <c r="AN52" s="342"/>
      <c r="AO52" s="342"/>
      <c r="AP52" s="342"/>
      <c r="AQ52" s="342"/>
      <c r="AR52" s="342"/>
      <c r="AS52" s="342"/>
      <c r="AT52" s="342"/>
      <c r="AU52" s="343"/>
      <c r="AV52" s="341"/>
      <c r="AW52" s="342"/>
      <c r="AX52" s="342"/>
      <c r="AY52" s="342"/>
      <c r="AZ52" s="342"/>
      <c r="BA52" s="342"/>
      <c r="BB52" s="342"/>
      <c r="BC52" s="342"/>
      <c r="BD52" s="343"/>
      <c r="BE52" s="341"/>
      <c r="BF52" s="342"/>
      <c r="BG52" s="342"/>
      <c r="BH52" s="342"/>
      <c r="BI52" s="342"/>
      <c r="BJ52" s="342"/>
      <c r="BK52" s="342"/>
      <c r="BL52" s="342"/>
      <c r="BM52" s="343"/>
    </row>
    <row r="53" spans="1:65" x14ac:dyDescent="0.45">
      <c r="B53" s="5" t="s">
        <v>292</v>
      </c>
      <c r="C53" s="5" t="s">
        <v>178</v>
      </c>
      <c r="D53" s="5" t="s">
        <v>293</v>
      </c>
      <c r="E53" s="5" t="s">
        <v>294</v>
      </c>
      <c r="AC53" s="7">
        <v>9.0482139999999998</v>
      </c>
      <c r="AD53" s="341"/>
      <c r="AE53" s="342"/>
      <c r="AF53" s="342"/>
      <c r="AG53" s="342">
        <v>89.251109999999997</v>
      </c>
      <c r="AH53" s="342"/>
      <c r="AI53" s="342"/>
      <c r="AJ53" s="342"/>
      <c r="AK53" s="342"/>
      <c r="AL53" s="343"/>
      <c r="AM53" s="341"/>
      <c r="AN53" s="342"/>
      <c r="AO53" s="342"/>
      <c r="AP53" s="342"/>
      <c r="AQ53" s="342"/>
      <c r="AR53" s="342"/>
      <c r="AS53" s="342"/>
      <c r="AT53" s="342"/>
      <c r="AU53" s="343"/>
      <c r="AV53" s="341"/>
      <c r="AW53" s="342"/>
      <c r="AX53" s="342"/>
      <c r="AY53" s="342"/>
      <c r="AZ53" s="342"/>
      <c r="BA53" s="342"/>
      <c r="BB53" s="342"/>
      <c r="BC53" s="342"/>
      <c r="BD53" s="343"/>
      <c r="BE53" s="341"/>
      <c r="BF53" s="342"/>
      <c r="BG53" s="342"/>
      <c r="BH53" s="342"/>
      <c r="BI53" s="342"/>
      <c r="BJ53" s="342"/>
      <c r="BK53" s="342"/>
      <c r="BL53" s="342"/>
      <c r="BM53" s="343"/>
    </row>
    <row r="54" spans="1:65" x14ac:dyDescent="0.45">
      <c r="B54" s="7">
        <v>1.4372</v>
      </c>
      <c r="C54" s="7">
        <v>1.1446000000000001</v>
      </c>
      <c r="D54" s="7">
        <v>1.3986000000000001</v>
      </c>
      <c r="E54" s="7">
        <v>4.1546000000000003</v>
      </c>
      <c r="AC54" s="7">
        <v>4.5241069999999999</v>
      </c>
      <c r="AD54" s="341"/>
      <c r="AE54" s="342"/>
      <c r="AF54" s="342"/>
      <c r="AG54" s="342">
        <v>91.708380000000005</v>
      </c>
      <c r="AH54" s="342"/>
      <c r="AI54" s="342"/>
      <c r="AJ54" s="342"/>
      <c r="AK54" s="342"/>
      <c r="AL54" s="343"/>
      <c r="AM54" s="341"/>
      <c r="AN54" s="342"/>
      <c r="AO54" s="342"/>
      <c r="AP54" s="342"/>
      <c r="AQ54" s="342"/>
      <c r="AR54" s="342"/>
      <c r="AS54" s="342"/>
      <c r="AT54" s="342"/>
      <c r="AU54" s="343"/>
      <c r="AV54" s="341"/>
      <c r="AW54" s="342"/>
      <c r="AX54" s="342"/>
      <c r="AY54" s="342"/>
      <c r="AZ54" s="342"/>
      <c r="BA54" s="342"/>
      <c r="BB54" s="342"/>
      <c r="BC54" s="342"/>
      <c r="BD54" s="343"/>
      <c r="BE54" s="341"/>
      <c r="BF54" s="342"/>
      <c r="BG54" s="342"/>
      <c r="BH54" s="342"/>
      <c r="BI54" s="342"/>
      <c r="BJ54" s="342"/>
      <c r="BK54" s="342"/>
      <c r="BL54" s="342"/>
      <c r="BM54" s="343"/>
    </row>
    <row r="55" spans="1:65" x14ac:dyDescent="0.45">
      <c r="B55" s="7">
        <v>1.4084000000000001</v>
      </c>
      <c r="C55" s="7">
        <v>0.73960000000000004</v>
      </c>
      <c r="D55" s="7">
        <v>1.0803</v>
      </c>
      <c r="E55" s="7">
        <v>8.4050999999999991</v>
      </c>
      <c r="AC55" s="7">
        <v>2.262054</v>
      </c>
      <c r="AD55" s="341"/>
      <c r="AE55" s="342"/>
      <c r="AF55" s="342"/>
      <c r="AG55" s="342">
        <v>83.751050000000006</v>
      </c>
      <c r="AH55" s="342"/>
      <c r="AI55" s="342"/>
      <c r="AJ55" s="342"/>
      <c r="AK55" s="342"/>
      <c r="AL55" s="343"/>
      <c r="AM55" s="341"/>
      <c r="AN55" s="342"/>
      <c r="AO55" s="342"/>
      <c r="AP55" s="342"/>
      <c r="AQ55" s="342"/>
      <c r="AR55" s="342"/>
      <c r="AS55" s="342"/>
      <c r="AT55" s="342"/>
      <c r="AU55" s="343"/>
      <c r="AV55" s="341"/>
      <c r="AW55" s="342"/>
      <c r="AX55" s="342"/>
      <c r="AY55" s="342"/>
      <c r="AZ55" s="342"/>
      <c r="BA55" s="342"/>
      <c r="BB55" s="342"/>
      <c r="BC55" s="342"/>
      <c r="BD55" s="343"/>
      <c r="BE55" s="341"/>
      <c r="BF55" s="342"/>
      <c r="BG55" s="342"/>
      <c r="BH55" s="342"/>
      <c r="BI55" s="342"/>
      <c r="BJ55" s="342"/>
      <c r="BK55" s="342"/>
      <c r="BL55" s="342"/>
      <c r="BM55" s="343"/>
    </row>
    <row r="56" spans="1:65" x14ac:dyDescent="0.45">
      <c r="B56" s="7">
        <v>1.8586</v>
      </c>
      <c r="C56" s="7">
        <v>0.94630000000000003</v>
      </c>
      <c r="D56" s="7">
        <v>2.0876000000000001</v>
      </c>
      <c r="E56" s="7">
        <v>9.3078000000000003</v>
      </c>
      <c r="AC56" s="7">
        <v>1.131027</v>
      </c>
      <c r="AD56" s="341"/>
      <c r="AE56" s="342"/>
      <c r="AF56" s="342"/>
      <c r="AG56" s="342">
        <v>60.710590000000003</v>
      </c>
      <c r="AH56" s="342"/>
      <c r="AI56" s="342"/>
      <c r="AJ56" s="342"/>
      <c r="AK56" s="342"/>
      <c r="AL56" s="343"/>
      <c r="AM56" s="341"/>
      <c r="AN56" s="342"/>
      <c r="AO56" s="342"/>
      <c r="AP56" s="342"/>
      <c r="AQ56" s="342"/>
      <c r="AR56" s="342"/>
      <c r="AS56" s="342"/>
      <c r="AT56" s="342"/>
      <c r="AU56" s="343"/>
      <c r="AV56" s="341"/>
      <c r="AW56" s="342"/>
      <c r="AX56" s="342"/>
      <c r="AY56" s="342"/>
      <c r="AZ56" s="342"/>
      <c r="BA56" s="342"/>
      <c r="BB56" s="342"/>
      <c r="BC56" s="342"/>
      <c r="BD56" s="343"/>
      <c r="BE56" s="341"/>
      <c r="BF56" s="342"/>
      <c r="BG56" s="342"/>
      <c r="BH56" s="342"/>
      <c r="BI56" s="342"/>
      <c r="BJ56" s="342"/>
      <c r="BK56" s="342"/>
      <c r="BL56" s="342"/>
      <c r="BM56" s="343"/>
    </row>
    <row r="57" spans="1:65" x14ac:dyDescent="0.45">
      <c r="B57" s="7">
        <v>0.73070000000000002</v>
      </c>
      <c r="C57" s="7">
        <v>0.75980000000000003</v>
      </c>
      <c r="D57" s="7">
        <v>0.88080000000000003</v>
      </c>
      <c r="E57" s="7">
        <v>6.6905000000000001</v>
      </c>
      <c r="AC57" s="7">
        <v>0.56551300000000004</v>
      </c>
      <c r="AD57" s="341"/>
      <c r="AE57" s="342"/>
      <c r="AF57" s="342"/>
      <c r="AG57" s="342">
        <v>39.981020000000001</v>
      </c>
      <c r="AH57" s="342"/>
      <c r="AI57" s="342"/>
      <c r="AJ57" s="342"/>
      <c r="AK57" s="342"/>
      <c r="AL57" s="343"/>
      <c r="AM57" s="341"/>
      <c r="AN57" s="342"/>
      <c r="AO57" s="342"/>
      <c r="AP57" s="342"/>
      <c r="AQ57" s="342"/>
      <c r="AR57" s="342"/>
      <c r="AS57" s="342"/>
      <c r="AT57" s="342"/>
      <c r="AU57" s="343"/>
      <c r="AV57" s="341"/>
      <c r="AW57" s="342"/>
      <c r="AX57" s="342"/>
      <c r="AY57" s="342"/>
      <c r="AZ57" s="342"/>
      <c r="BA57" s="342"/>
      <c r="BB57" s="342"/>
      <c r="BC57" s="342"/>
      <c r="BD57" s="343"/>
      <c r="BE57" s="341"/>
      <c r="BF57" s="342"/>
      <c r="BG57" s="342"/>
      <c r="BH57" s="342"/>
      <c r="BI57" s="342"/>
      <c r="BJ57" s="342"/>
      <c r="BK57" s="342"/>
      <c r="BL57" s="342"/>
      <c r="BM57" s="343"/>
    </row>
    <row r="58" spans="1:65" x14ac:dyDescent="0.45">
      <c r="B58" s="7">
        <v>2.1334</v>
      </c>
      <c r="C58" s="7">
        <v>0.9466</v>
      </c>
      <c r="D58" s="7">
        <v>1.1565000000000001</v>
      </c>
      <c r="E58" s="7">
        <v>4.4089999999999998</v>
      </c>
      <c r="AC58" s="7">
        <v>0.28275699999999998</v>
      </c>
      <c r="AD58" s="341"/>
      <c r="AE58" s="342"/>
      <c r="AF58" s="342"/>
      <c r="AG58" s="342">
        <v>24.71415</v>
      </c>
      <c r="AH58" s="342"/>
      <c r="AI58" s="342"/>
      <c r="AJ58" s="342"/>
      <c r="AK58" s="342"/>
      <c r="AL58" s="343"/>
      <c r="AM58" s="341"/>
      <c r="AN58" s="342"/>
      <c r="AO58" s="342"/>
      <c r="AP58" s="342"/>
      <c r="AQ58" s="342"/>
      <c r="AR58" s="342"/>
      <c r="AS58" s="342"/>
      <c r="AT58" s="342"/>
      <c r="AU58" s="343"/>
      <c r="AV58" s="341"/>
      <c r="AW58" s="342"/>
      <c r="AX58" s="342"/>
      <c r="AY58" s="342"/>
      <c r="AZ58" s="342"/>
      <c r="BA58" s="342"/>
      <c r="BB58" s="342"/>
      <c r="BC58" s="342"/>
      <c r="BD58" s="343"/>
      <c r="BE58" s="341"/>
      <c r="BF58" s="342"/>
      <c r="BG58" s="342"/>
      <c r="BH58" s="342"/>
      <c r="BI58" s="342"/>
      <c r="BJ58" s="342"/>
      <c r="BK58" s="342"/>
      <c r="BL58" s="342"/>
      <c r="BM58" s="343"/>
    </row>
    <row r="59" spans="1:65" x14ac:dyDescent="0.45">
      <c r="B59" s="348">
        <v>6.1</v>
      </c>
      <c r="C59" s="348">
        <v>4.4340000000000002</v>
      </c>
      <c r="D59" s="348">
        <v>2.1190000000000002</v>
      </c>
      <c r="E59" s="348">
        <v>5.3390000000000004</v>
      </c>
      <c r="F59" s="423" t="s">
        <v>353</v>
      </c>
      <c r="G59" s="423"/>
      <c r="H59" s="423"/>
      <c r="I59" s="423"/>
      <c r="J59" s="423"/>
      <c r="K59" s="423"/>
      <c r="AC59" s="7">
        <v>0.141378</v>
      </c>
      <c r="AD59" s="341"/>
      <c r="AE59" s="342"/>
      <c r="AF59" s="342"/>
      <c r="AG59" s="342">
        <v>15.236980000000001</v>
      </c>
      <c r="AH59" s="342"/>
      <c r="AI59" s="342"/>
      <c r="AJ59" s="342"/>
      <c r="AK59" s="342"/>
      <c r="AL59" s="343"/>
      <c r="AM59" s="341"/>
      <c r="AN59" s="342"/>
      <c r="AO59" s="342"/>
      <c r="AP59" s="342"/>
      <c r="AQ59" s="342"/>
      <c r="AR59" s="342"/>
      <c r="AS59" s="342"/>
      <c r="AT59" s="342"/>
      <c r="AU59" s="343"/>
      <c r="AV59" s="341"/>
      <c r="AW59" s="342"/>
      <c r="AX59" s="342"/>
      <c r="AY59" s="342"/>
      <c r="AZ59" s="342"/>
      <c r="BA59" s="342"/>
      <c r="BB59" s="342"/>
      <c r="BC59" s="342"/>
      <c r="BD59" s="343"/>
      <c r="BE59" s="341"/>
      <c r="BF59" s="342"/>
      <c r="BG59" s="342"/>
      <c r="BH59" s="342"/>
      <c r="BI59" s="342"/>
      <c r="BJ59" s="342"/>
      <c r="BK59" s="342"/>
      <c r="BL59" s="342"/>
      <c r="BM59" s="343"/>
    </row>
    <row r="60" spans="1:65" x14ac:dyDescent="0.45">
      <c r="B60" s="7">
        <v>1.7995000000000001</v>
      </c>
      <c r="C60" s="7">
        <v>1.2051000000000001</v>
      </c>
      <c r="D60" s="7">
        <v>1.6653</v>
      </c>
      <c r="E60" s="7">
        <v>9.1623999999999999</v>
      </c>
      <c r="AC60" s="7">
        <v>7.0689000000000002E-2</v>
      </c>
      <c r="AD60" s="341"/>
      <c r="AE60" s="342"/>
      <c r="AF60" s="342"/>
      <c r="AG60" s="342">
        <v>13.667310000000001</v>
      </c>
      <c r="AH60" s="342"/>
      <c r="AI60" s="342"/>
      <c r="AJ60" s="342"/>
      <c r="AK60" s="342"/>
      <c r="AL60" s="343"/>
      <c r="AM60" s="341"/>
      <c r="AN60" s="342"/>
      <c r="AO60" s="342"/>
      <c r="AP60" s="342"/>
      <c r="AQ60" s="342"/>
      <c r="AR60" s="342"/>
      <c r="AS60" s="342"/>
      <c r="AT60" s="342"/>
      <c r="AU60" s="343"/>
      <c r="AV60" s="341"/>
      <c r="AW60" s="342"/>
      <c r="AX60" s="342"/>
      <c r="AY60" s="342"/>
      <c r="AZ60" s="342"/>
      <c r="BA60" s="342"/>
      <c r="BB60" s="342"/>
      <c r="BC60" s="342"/>
      <c r="BD60" s="343"/>
      <c r="BE60" s="341"/>
      <c r="BF60" s="342"/>
      <c r="BG60" s="342"/>
      <c r="BH60" s="342"/>
      <c r="BI60" s="342"/>
      <c r="BJ60" s="342"/>
      <c r="BK60" s="342"/>
      <c r="BL60" s="342"/>
      <c r="BM60" s="343"/>
    </row>
    <row r="61" spans="1:65" x14ac:dyDescent="0.45">
      <c r="B61" s="7">
        <v>0.95240000000000002</v>
      </c>
      <c r="C61" s="7">
        <v>0.78469999999999995</v>
      </c>
      <c r="D61" s="7">
        <v>1.4340999999999999</v>
      </c>
      <c r="E61" s="7">
        <v>7.4183000000000003</v>
      </c>
      <c r="Q61" s="23"/>
      <c r="R61" s="23"/>
      <c r="S61" s="23"/>
      <c r="T61" s="23"/>
      <c r="U61" s="23"/>
      <c r="AC61" s="7">
        <v>3.5345000000000001E-2</v>
      </c>
      <c r="AD61" s="341"/>
      <c r="AE61" s="342"/>
      <c r="AF61" s="342"/>
      <c r="AG61" s="342">
        <v>5.9528980000000002</v>
      </c>
      <c r="AH61" s="342"/>
      <c r="AI61" s="342"/>
      <c r="AJ61" s="342"/>
      <c r="AK61" s="342"/>
      <c r="AL61" s="343"/>
      <c r="AM61" s="341"/>
      <c r="AN61" s="342"/>
      <c r="AO61" s="342"/>
      <c r="AP61" s="342"/>
      <c r="AQ61" s="342"/>
      <c r="AR61" s="342"/>
      <c r="AS61" s="342"/>
      <c r="AT61" s="342"/>
      <c r="AU61" s="343"/>
      <c r="AV61" s="341"/>
      <c r="AW61" s="342"/>
      <c r="AX61" s="342"/>
      <c r="AY61" s="342"/>
      <c r="AZ61" s="342"/>
      <c r="BA61" s="342"/>
      <c r="BB61" s="342"/>
      <c r="BC61" s="342"/>
      <c r="BD61" s="343"/>
      <c r="BE61" s="341"/>
      <c r="BF61" s="342"/>
      <c r="BG61" s="342"/>
      <c r="BH61" s="342"/>
      <c r="BI61" s="342"/>
      <c r="BJ61" s="342"/>
      <c r="BK61" s="342"/>
      <c r="BL61" s="342"/>
      <c r="BM61" s="343"/>
    </row>
    <row r="62" spans="1:65" x14ac:dyDescent="0.45">
      <c r="B62" s="7">
        <v>3.1301000000000001</v>
      </c>
      <c r="C62" s="7">
        <v>1.1308</v>
      </c>
      <c r="D62" s="7">
        <v>2.0106000000000002</v>
      </c>
      <c r="E62" s="7">
        <v>6.1428000000000003</v>
      </c>
      <c r="Q62" s="7"/>
      <c r="R62" s="7"/>
      <c r="S62" s="7"/>
      <c r="T62" s="7"/>
      <c r="U62" s="7"/>
      <c r="AC62" s="7">
        <v>1.7672E-2</v>
      </c>
      <c r="AD62" s="341"/>
      <c r="AE62" s="342"/>
      <c r="AF62" s="342"/>
      <c r="AG62" s="342">
        <v>2.9101119999999998</v>
      </c>
      <c r="AH62" s="342"/>
      <c r="AI62" s="342"/>
      <c r="AJ62" s="342"/>
      <c r="AK62" s="342"/>
      <c r="AL62" s="343"/>
      <c r="AM62" s="341"/>
      <c r="AN62" s="342"/>
      <c r="AO62" s="342"/>
      <c r="AP62" s="342"/>
      <c r="AQ62" s="342"/>
      <c r="AR62" s="342"/>
      <c r="AS62" s="342"/>
      <c r="AT62" s="342"/>
      <c r="AU62" s="343"/>
      <c r="AV62" s="341"/>
      <c r="AW62" s="342"/>
      <c r="AX62" s="342"/>
      <c r="AY62" s="342"/>
      <c r="AZ62" s="342"/>
      <c r="BA62" s="342"/>
      <c r="BB62" s="342"/>
      <c r="BC62" s="342"/>
      <c r="BD62" s="343"/>
      <c r="BE62" s="341"/>
      <c r="BF62" s="342"/>
      <c r="BG62" s="342"/>
      <c r="BH62" s="342"/>
      <c r="BI62" s="342"/>
      <c r="BJ62" s="342"/>
      <c r="BK62" s="342"/>
      <c r="BL62" s="342"/>
      <c r="BM62" s="343"/>
    </row>
    <row r="63" spans="1:65" x14ac:dyDescent="0.45">
      <c r="Q63" s="7"/>
      <c r="R63" s="7"/>
      <c r="S63" s="7"/>
      <c r="T63" s="7"/>
      <c r="U63" s="7"/>
      <c r="AC63" s="7">
        <v>22.95</v>
      </c>
      <c r="AD63" s="341"/>
      <c r="AE63" s="342"/>
      <c r="AF63" s="342"/>
      <c r="AG63" s="342"/>
      <c r="AH63" s="342">
        <v>89.985709999999997</v>
      </c>
      <c r="AI63" s="342"/>
      <c r="AJ63" s="342"/>
      <c r="AK63" s="342"/>
      <c r="AL63" s="343"/>
      <c r="AM63" s="341"/>
      <c r="AN63" s="342"/>
      <c r="AO63" s="342"/>
      <c r="AP63" s="342"/>
      <c r="AQ63" s="342"/>
      <c r="AR63" s="342"/>
      <c r="AS63" s="342"/>
      <c r="AT63" s="342"/>
      <c r="AU63" s="343"/>
      <c r="AV63" s="341"/>
      <c r="AW63" s="342"/>
      <c r="AX63" s="342"/>
      <c r="AY63" s="342"/>
      <c r="AZ63" s="342"/>
      <c r="BA63" s="342"/>
      <c r="BB63" s="342"/>
      <c r="BC63" s="342"/>
      <c r="BD63" s="343"/>
      <c r="BE63" s="341"/>
      <c r="BF63" s="342"/>
      <c r="BG63" s="342"/>
      <c r="BH63" s="342"/>
      <c r="BI63" s="342"/>
      <c r="BJ63" s="342"/>
      <c r="BK63" s="342"/>
      <c r="BL63" s="342"/>
      <c r="BM63" s="343"/>
    </row>
    <row r="64" spans="1:65" x14ac:dyDescent="0.45">
      <c r="Q64" s="7"/>
      <c r="R64" s="7"/>
      <c r="S64" s="7"/>
      <c r="T64" s="7"/>
      <c r="U64" s="7"/>
      <c r="AC64" s="7">
        <v>11.475</v>
      </c>
      <c r="AD64" s="341"/>
      <c r="AE64" s="342"/>
      <c r="AF64" s="342"/>
      <c r="AG64" s="342"/>
      <c r="AH64" s="342">
        <v>87.239289999999997</v>
      </c>
      <c r="AI64" s="342"/>
      <c r="AJ64" s="342"/>
      <c r="AK64" s="342"/>
      <c r="AL64" s="343"/>
      <c r="AM64" s="341"/>
      <c r="AN64" s="342"/>
      <c r="AO64" s="342"/>
      <c r="AP64" s="342"/>
      <c r="AQ64" s="342"/>
      <c r="AR64" s="342"/>
      <c r="AS64" s="342"/>
      <c r="AT64" s="342"/>
      <c r="AU64" s="343"/>
      <c r="AV64" s="341"/>
      <c r="AW64" s="342"/>
      <c r="AX64" s="342"/>
      <c r="AY64" s="342"/>
      <c r="AZ64" s="342"/>
      <c r="BA64" s="342"/>
      <c r="BB64" s="342"/>
      <c r="BC64" s="342"/>
      <c r="BD64" s="343"/>
      <c r="BE64" s="341"/>
      <c r="BF64" s="342"/>
      <c r="BG64" s="342"/>
      <c r="BH64" s="342"/>
      <c r="BI64" s="342"/>
      <c r="BJ64" s="342"/>
      <c r="BK64" s="342"/>
      <c r="BL64" s="342"/>
      <c r="BM64" s="343"/>
    </row>
    <row r="65" spans="1:65" x14ac:dyDescent="0.45">
      <c r="B65" s="422" t="s">
        <v>341</v>
      </c>
      <c r="C65" s="422"/>
      <c r="D65" s="422"/>
      <c r="E65" s="422"/>
      <c r="Q65" s="7"/>
      <c r="R65" s="7"/>
      <c r="S65" s="7"/>
      <c r="T65" s="7"/>
      <c r="U65" s="7"/>
      <c r="AC65" s="7">
        <v>5.7374999999999998</v>
      </c>
      <c r="AD65" s="341"/>
      <c r="AE65" s="342"/>
      <c r="AF65" s="342"/>
      <c r="AG65" s="342"/>
      <c r="AH65" s="342">
        <v>69.62988</v>
      </c>
      <c r="AI65" s="342"/>
      <c r="AJ65" s="342"/>
      <c r="AK65" s="342"/>
      <c r="AL65" s="343"/>
      <c r="AM65" s="341"/>
      <c r="AN65" s="342"/>
      <c r="AO65" s="342"/>
      <c r="AP65" s="342"/>
      <c r="AQ65" s="342"/>
      <c r="AR65" s="342"/>
      <c r="AS65" s="342"/>
      <c r="AT65" s="342"/>
      <c r="AU65" s="343"/>
      <c r="AV65" s="341"/>
      <c r="AW65" s="342"/>
      <c r="AX65" s="342"/>
      <c r="AY65" s="342"/>
      <c r="AZ65" s="342"/>
      <c r="BA65" s="342"/>
      <c r="BB65" s="342"/>
      <c r="BC65" s="342"/>
      <c r="BD65" s="343"/>
      <c r="BE65" s="341"/>
      <c r="BF65" s="342"/>
      <c r="BG65" s="342"/>
      <c r="BH65" s="342"/>
      <c r="BI65" s="342"/>
      <c r="BJ65" s="342"/>
      <c r="BK65" s="342"/>
      <c r="BL65" s="342"/>
      <c r="BM65" s="343"/>
    </row>
    <row r="66" spans="1:65" x14ac:dyDescent="0.45">
      <c r="A66" s="23"/>
      <c r="B66" s="23"/>
      <c r="C66" s="23" t="s">
        <v>346</v>
      </c>
      <c r="D66" s="23" t="s">
        <v>348</v>
      </c>
      <c r="E66" s="23" t="s">
        <v>350</v>
      </c>
      <c r="F66" s="7"/>
      <c r="G66" s="7"/>
      <c r="H66" s="7"/>
      <c r="I66" s="7"/>
      <c r="Q66" s="7"/>
      <c r="R66" s="7"/>
      <c r="S66" s="7"/>
      <c r="T66" s="7"/>
      <c r="U66" s="7"/>
      <c r="AC66" s="7">
        <v>2.8687499999999999</v>
      </c>
      <c r="AD66" s="341"/>
      <c r="AE66" s="342"/>
      <c r="AF66" s="342"/>
      <c r="AG66" s="342"/>
      <c r="AH66" s="342">
        <v>52.231729999999999</v>
      </c>
      <c r="AI66" s="342"/>
      <c r="AJ66" s="342"/>
      <c r="AK66" s="342"/>
      <c r="AL66" s="343"/>
      <c r="AM66" s="341"/>
      <c r="AN66" s="342"/>
      <c r="AO66" s="342"/>
      <c r="AP66" s="342"/>
      <c r="AQ66" s="342"/>
      <c r="AR66" s="342"/>
      <c r="AS66" s="342"/>
      <c r="AT66" s="342"/>
      <c r="AU66" s="343"/>
      <c r="AV66" s="341"/>
      <c r="AW66" s="342"/>
      <c r="AX66" s="342"/>
      <c r="AY66" s="342"/>
      <c r="AZ66" s="342"/>
      <c r="BA66" s="342"/>
      <c r="BB66" s="342"/>
      <c r="BC66" s="342"/>
      <c r="BD66" s="343"/>
      <c r="BE66" s="341"/>
      <c r="BF66" s="342"/>
      <c r="BG66" s="342"/>
      <c r="BH66" s="342"/>
      <c r="BI66" s="342"/>
      <c r="BJ66" s="342"/>
      <c r="BK66" s="342"/>
      <c r="BL66" s="342"/>
      <c r="BM66" s="343"/>
    </row>
    <row r="67" spans="1:65" x14ac:dyDescent="0.45">
      <c r="A67" s="23"/>
      <c r="B67" s="7" t="s">
        <v>342</v>
      </c>
      <c r="C67" s="5">
        <v>0.82879999999999998</v>
      </c>
      <c r="D67" s="5">
        <v>0.63529999999999998</v>
      </c>
      <c r="E67" s="5">
        <v>-4.609</v>
      </c>
      <c r="F67" s="5"/>
      <c r="G67" s="5"/>
      <c r="H67" s="5"/>
      <c r="I67" s="7"/>
      <c r="Q67" s="7"/>
      <c r="R67" s="7"/>
      <c r="S67" s="7"/>
      <c r="T67" s="7"/>
      <c r="U67" s="7"/>
      <c r="AC67" s="7">
        <v>1.434375</v>
      </c>
      <c r="AD67" s="341"/>
      <c r="AE67" s="342"/>
      <c r="AF67" s="342"/>
      <c r="AG67" s="342"/>
      <c r="AH67" s="342">
        <v>38.26661</v>
      </c>
      <c r="AI67" s="342"/>
      <c r="AJ67" s="342"/>
      <c r="AK67" s="342"/>
      <c r="AL67" s="343"/>
      <c r="AM67" s="341"/>
      <c r="AN67" s="342"/>
      <c r="AO67" s="342"/>
      <c r="AP67" s="342"/>
      <c r="AQ67" s="342"/>
      <c r="AR67" s="342"/>
      <c r="AS67" s="342"/>
      <c r="AT67" s="342"/>
      <c r="AU67" s="343"/>
      <c r="AV67" s="341"/>
      <c r="AW67" s="342"/>
      <c r="AX67" s="342"/>
      <c r="AY67" s="342"/>
      <c r="AZ67" s="342"/>
      <c r="BA67" s="342"/>
      <c r="BB67" s="342"/>
      <c r="BC67" s="342"/>
      <c r="BD67" s="343"/>
      <c r="BE67" s="341"/>
      <c r="BF67" s="342"/>
      <c r="BG67" s="342"/>
      <c r="BH67" s="342"/>
      <c r="BI67" s="342"/>
      <c r="BJ67" s="342"/>
      <c r="BK67" s="342"/>
      <c r="BL67" s="342"/>
      <c r="BM67" s="343"/>
    </row>
    <row r="68" spans="1:65" x14ac:dyDescent="0.45">
      <c r="A68" s="23"/>
      <c r="B68" s="7" t="s">
        <v>343</v>
      </c>
      <c r="C68" s="5" t="s">
        <v>347</v>
      </c>
      <c r="D68" s="5" t="s">
        <v>349</v>
      </c>
      <c r="E68" s="5" t="s">
        <v>351</v>
      </c>
      <c r="F68" s="5"/>
      <c r="G68" s="5"/>
      <c r="H68" s="5"/>
      <c r="I68" s="7"/>
      <c r="Q68" s="7"/>
      <c r="R68" s="7"/>
      <c r="S68" s="7"/>
      <c r="T68" s="7"/>
      <c r="U68" s="7"/>
      <c r="AC68" s="7">
        <v>0.71718800000000005</v>
      </c>
      <c r="AD68" s="341"/>
      <c r="AE68" s="342"/>
      <c r="AF68" s="342"/>
      <c r="AG68" s="342"/>
      <c r="AH68" s="342">
        <v>28.37762</v>
      </c>
      <c r="AI68" s="342"/>
      <c r="AJ68" s="342"/>
      <c r="AK68" s="342"/>
      <c r="AL68" s="343"/>
      <c r="AM68" s="341"/>
      <c r="AN68" s="342"/>
      <c r="AO68" s="342"/>
      <c r="AP68" s="342"/>
      <c r="AQ68" s="342"/>
      <c r="AR68" s="342"/>
      <c r="AS68" s="342"/>
      <c r="AT68" s="342"/>
      <c r="AU68" s="343"/>
      <c r="AV68" s="341"/>
      <c r="AW68" s="342"/>
      <c r="AX68" s="342"/>
      <c r="AY68" s="342"/>
      <c r="AZ68" s="342"/>
      <c r="BA68" s="342"/>
      <c r="BB68" s="342"/>
      <c r="BC68" s="342"/>
      <c r="BD68" s="343"/>
      <c r="BE68" s="341"/>
      <c r="BF68" s="342"/>
      <c r="BG68" s="342"/>
      <c r="BH68" s="342"/>
      <c r="BI68" s="342"/>
      <c r="BJ68" s="342"/>
      <c r="BK68" s="342"/>
      <c r="BL68" s="342"/>
      <c r="BM68" s="343"/>
    </row>
    <row r="69" spans="1:65" x14ac:dyDescent="0.45">
      <c r="A69" s="23"/>
      <c r="B69" s="7" t="s">
        <v>344</v>
      </c>
      <c r="C69" s="5" t="s">
        <v>27</v>
      </c>
      <c r="D69" s="5" t="s">
        <v>23</v>
      </c>
      <c r="E69" s="5" t="s">
        <v>27</v>
      </c>
      <c r="F69" s="5"/>
      <c r="G69" s="5"/>
      <c r="H69" s="5"/>
      <c r="I69" s="7"/>
      <c r="M69" s="7"/>
      <c r="N69" s="7"/>
      <c r="O69" s="7"/>
      <c r="P69" s="7"/>
      <c r="Q69" s="7"/>
      <c r="R69" s="7"/>
      <c r="S69" s="7"/>
      <c r="T69" s="7"/>
      <c r="U69" s="7"/>
      <c r="AC69" s="7">
        <v>0.35859400000000002</v>
      </c>
      <c r="AD69" s="341"/>
      <c r="AE69" s="342"/>
      <c r="AF69" s="342"/>
      <c r="AG69" s="342"/>
      <c r="AH69" s="342">
        <v>20.613700000000001</v>
      </c>
      <c r="AI69" s="342"/>
      <c r="AJ69" s="342"/>
      <c r="AK69" s="342"/>
      <c r="AL69" s="343"/>
      <c r="AM69" s="341"/>
      <c r="AN69" s="342"/>
      <c r="AO69" s="342"/>
      <c r="AP69" s="342"/>
      <c r="AQ69" s="342"/>
      <c r="AR69" s="342"/>
      <c r="AS69" s="342"/>
      <c r="AT69" s="342"/>
      <c r="AU69" s="343"/>
      <c r="AV69" s="341"/>
      <c r="AW69" s="342"/>
      <c r="AX69" s="342"/>
      <c r="AY69" s="342"/>
      <c r="AZ69" s="342"/>
      <c r="BA69" s="342"/>
      <c r="BB69" s="342"/>
      <c r="BC69" s="342"/>
      <c r="BD69" s="343"/>
      <c r="BE69" s="341"/>
      <c r="BF69" s="342"/>
      <c r="BG69" s="342"/>
      <c r="BH69" s="342"/>
      <c r="BI69" s="342"/>
      <c r="BJ69" s="342"/>
      <c r="BK69" s="342"/>
      <c r="BL69" s="342"/>
      <c r="BM69" s="343"/>
    </row>
    <row r="70" spans="1:65" x14ac:dyDescent="0.45">
      <c r="A70" s="23"/>
      <c r="B70" s="7" t="s">
        <v>188</v>
      </c>
      <c r="C70" s="349" t="s">
        <v>72</v>
      </c>
      <c r="D70" s="5" t="s">
        <v>75</v>
      </c>
      <c r="E70" s="349" t="s">
        <v>159</v>
      </c>
      <c r="F70" s="7"/>
      <c r="G70" s="7"/>
      <c r="H70" s="7"/>
      <c r="I70" s="7"/>
      <c r="AC70" s="7">
        <v>0.17929700000000001</v>
      </c>
      <c r="AD70" s="341"/>
      <c r="AE70" s="342"/>
      <c r="AF70" s="342"/>
      <c r="AG70" s="342"/>
      <c r="AH70" s="342">
        <v>13.349970000000001</v>
      </c>
      <c r="AI70" s="342"/>
      <c r="AJ70" s="342"/>
      <c r="AK70" s="342"/>
      <c r="AL70" s="343"/>
      <c r="AM70" s="341"/>
      <c r="AN70" s="342"/>
      <c r="AO70" s="342"/>
      <c r="AP70" s="342"/>
      <c r="AQ70" s="342"/>
      <c r="AR70" s="342"/>
      <c r="AS70" s="342"/>
      <c r="AT70" s="342"/>
      <c r="AU70" s="343"/>
      <c r="AV70" s="341"/>
      <c r="AW70" s="342"/>
      <c r="AX70" s="342"/>
      <c r="AY70" s="342"/>
      <c r="AZ70" s="342"/>
      <c r="BA70" s="342"/>
      <c r="BB70" s="342"/>
      <c r="BC70" s="342"/>
      <c r="BD70" s="343"/>
      <c r="BE70" s="341"/>
      <c r="BF70" s="342"/>
      <c r="BG70" s="342"/>
      <c r="BH70" s="342"/>
      <c r="BI70" s="342"/>
      <c r="BJ70" s="342"/>
      <c r="BK70" s="342"/>
      <c r="BL70" s="342"/>
      <c r="BM70" s="343"/>
    </row>
    <row r="71" spans="1:65" x14ac:dyDescent="0.45">
      <c r="A71" s="23"/>
      <c r="B71" s="7" t="s">
        <v>189</v>
      </c>
      <c r="C71" s="5">
        <v>1.67E-2</v>
      </c>
      <c r="D71" s="5">
        <v>0.41239999999999999</v>
      </c>
      <c r="E71" s="5">
        <v>3.5999999999999999E-3</v>
      </c>
      <c r="F71" s="7"/>
      <c r="G71" s="7"/>
      <c r="H71" s="7"/>
      <c r="I71" s="7"/>
      <c r="AC71" s="7">
        <v>8.9648000000000005E-2</v>
      </c>
      <c r="AD71" s="341"/>
      <c r="AE71" s="342"/>
      <c r="AF71" s="342"/>
      <c r="AG71" s="342"/>
      <c r="AH71" s="342">
        <v>8.6089769999999994</v>
      </c>
      <c r="AI71" s="342"/>
      <c r="AJ71" s="342"/>
      <c r="AK71" s="342"/>
      <c r="AL71" s="343"/>
      <c r="AM71" s="341"/>
      <c r="AN71" s="342"/>
      <c r="AO71" s="342"/>
      <c r="AP71" s="342"/>
      <c r="AQ71" s="342"/>
      <c r="AR71" s="342"/>
      <c r="AS71" s="342"/>
      <c r="AT71" s="342"/>
      <c r="AU71" s="343"/>
      <c r="AV71" s="341"/>
      <c r="AW71" s="342"/>
      <c r="AX71" s="342"/>
      <c r="AY71" s="342"/>
      <c r="AZ71" s="342"/>
      <c r="BA71" s="342"/>
      <c r="BB71" s="342"/>
      <c r="BC71" s="342"/>
      <c r="BD71" s="343"/>
      <c r="BE71" s="341"/>
      <c r="BF71" s="342"/>
      <c r="BG71" s="342"/>
      <c r="BH71" s="342"/>
      <c r="BI71" s="342"/>
      <c r="BJ71" s="342"/>
      <c r="BK71" s="342"/>
      <c r="BL71" s="342"/>
      <c r="BM71" s="343"/>
    </row>
    <row r="72" spans="1:65" x14ac:dyDescent="0.45">
      <c r="A72" s="23"/>
      <c r="B72" s="7" t="s">
        <v>345</v>
      </c>
      <c r="C72" s="5" t="s">
        <v>31</v>
      </c>
      <c r="D72" s="5" t="s">
        <v>32</v>
      </c>
      <c r="E72" s="5" t="s">
        <v>33</v>
      </c>
      <c r="F72" s="7"/>
      <c r="G72" s="7"/>
      <c r="H72" s="7"/>
      <c r="I72" s="7"/>
      <c r="AC72" s="7">
        <v>4.4824000000000003E-2</v>
      </c>
      <c r="AD72" s="341"/>
      <c r="AE72" s="342"/>
      <c r="AF72" s="342"/>
      <c r="AG72" s="342"/>
      <c r="AH72" s="342">
        <v>8.0901390000000006</v>
      </c>
      <c r="AI72" s="342"/>
      <c r="AJ72" s="342"/>
      <c r="AK72" s="342"/>
      <c r="AL72" s="343"/>
      <c r="AM72" s="341"/>
      <c r="AN72" s="342"/>
      <c r="AO72" s="342"/>
      <c r="AP72" s="342"/>
      <c r="AQ72" s="342"/>
      <c r="AR72" s="342"/>
      <c r="AS72" s="342"/>
      <c r="AT72" s="342"/>
      <c r="AU72" s="343"/>
      <c r="AV72" s="341"/>
      <c r="AW72" s="342"/>
      <c r="AX72" s="342"/>
      <c r="AY72" s="342"/>
      <c r="AZ72" s="342"/>
      <c r="BA72" s="342"/>
      <c r="BB72" s="342"/>
      <c r="BC72" s="342"/>
      <c r="BD72" s="343"/>
      <c r="BE72" s="341"/>
      <c r="BF72" s="342"/>
      <c r="BG72" s="342"/>
      <c r="BH72" s="342"/>
      <c r="BI72" s="342"/>
      <c r="BJ72" s="342"/>
      <c r="BK72" s="342"/>
      <c r="BL72" s="342"/>
      <c r="BM72" s="343"/>
    </row>
    <row r="73" spans="1:65" x14ac:dyDescent="0.45">
      <c r="A73" s="23"/>
      <c r="B73" s="7"/>
      <c r="C73" s="5">
        <v>1</v>
      </c>
      <c r="D73" s="5">
        <v>3</v>
      </c>
      <c r="E73" s="5">
        <v>7</v>
      </c>
      <c r="F73" s="7"/>
      <c r="G73" s="7"/>
      <c r="H73" s="7"/>
      <c r="I73" s="7"/>
      <c r="AC73" s="7">
        <v>2.2412000000000001E-2</v>
      </c>
      <c r="AD73" s="341"/>
      <c r="AE73" s="342"/>
      <c r="AF73" s="342"/>
      <c r="AG73" s="342"/>
      <c r="AH73" s="342">
        <v>3.2466189999999999</v>
      </c>
      <c r="AI73" s="342"/>
      <c r="AJ73" s="342"/>
      <c r="AK73" s="342"/>
      <c r="AL73" s="343"/>
      <c r="AM73" s="341"/>
      <c r="AN73" s="342"/>
      <c r="AO73" s="342"/>
      <c r="AP73" s="342"/>
      <c r="AQ73" s="342"/>
      <c r="AR73" s="342"/>
      <c r="AS73" s="342"/>
      <c r="AT73" s="342"/>
      <c r="AU73" s="343"/>
      <c r="AV73" s="341"/>
      <c r="AW73" s="342"/>
      <c r="AX73" s="342"/>
      <c r="AY73" s="342"/>
      <c r="AZ73" s="342"/>
      <c r="BA73" s="342"/>
      <c r="BB73" s="342"/>
      <c r="BC73" s="342"/>
      <c r="BD73" s="343"/>
      <c r="BE73" s="341"/>
      <c r="BF73" s="342"/>
      <c r="BG73" s="342"/>
      <c r="BH73" s="342"/>
      <c r="BI73" s="342"/>
      <c r="BJ73" s="342"/>
      <c r="BK73" s="342"/>
      <c r="BL73" s="342"/>
      <c r="BM73" s="343"/>
    </row>
    <row r="74" spans="1:65" x14ac:dyDescent="0.45">
      <c r="A74" s="23"/>
      <c r="B74" s="7"/>
      <c r="C74" s="7"/>
      <c r="D74" s="7"/>
      <c r="E74" s="7"/>
      <c r="F74" s="7"/>
      <c r="G74" s="7"/>
      <c r="H74" s="7"/>
      <c r="I74" s="7"/>
      <c r="AC74" s="7">
        <v>29.37857</v>
      </c>
      <c r="AD74" s="341"/>
      <c r="AE74" s="342"/>
      <c r="AF74" s="342"/>
      <c r="AG74" s="342"/>
      <c r="AH74" s="342"/>
      <c r="AI74" s="344" t="s">
        <v>295</v>
      </c>
      <c r="AJ74" s="342"/>
      <c r="AK74" s="342"/>
      <c r="AL74" s="343"/>
      <c r="AM74" s="341"/>
      <c r="AN74" s="342"/>
      <c r="AO74" s="342"/>
      <c r="AP74" s="342"/>
      <c r="AQ74" s="342"/>
      <c r="AR74" s="342"/>
      <c r="AS74" s="342"/>
      <c r="AT74" s="342"/>
      <c r="AU74" s="343"/>
      <c r="AV74" s="341"/>
      <c r="AW74" s="342"/>
      <c r="AX74" s="342"/>
      <c r="AY74" s="342"/>
      <c r="AZ74" s="342"/>
      <c r="BA74" s="342"/>
      <c r="BB74" s="342"/>
      <c r="BC74" s="342"/>
      <c r="BD74" s="343"/>
      <c r="BE74" s="341"/>
      <c r="BF74" s="342"/>
      <c r="BG74" s="342"/>
      <c r="BH74" s="342"/>
      <c r="BI74" s="342"/>
      <c r="BJ74" s="342"/>
      <c r="BK74" s="342"/>
      <c r="BL74" s="342"/>
      <c r="BM74" s="343"/>
    </row>
    <row r="75" spans="1:65" x14ac:dyDescent="0.45">
      <c r="AC75" s="7">
        <v>14.68929</v>
      </c>
      <c r="AD75" s="341"/>
      <c r="AE75" s="342"/>
      <c r="AF75" s="342"/>
      <c r="AG75" s="342"/>
      <c r="AH75" s="342"/>
      <c r="AI75" s="344" t="s">
        <v>296</v>
      </c>
      <c r="AJ75" s="342"/>
      <c r="AK75" s="342"/>
      <c r="AL75" s="343"/>
      <c r="AM75" s="341"/>
      <c r="AN75" s="342"/>
      <c r="AO75" s="342"/>
      <c r="AP75" s="342"/>
      <c r="AQ75" s="342"/>
      <c r="AR75" s="342"/>
      <c r="AS75" s="342"/>
      <c r="AT75" s="342"/>
      <c r="AU75" s="343"/>
      <c r="AV75" s="341"/>
      <c r="AW75" s="342"/>
      <c r="AX75" s="342"/>
      <c r="AY75" s="342"/>
      <c r="AZ75" s="342"/>
      <c r="BA75" s="342"/>
      <c r="BB75" s="342"/>
      <c r="BC75" s="342"/>
      <c r="BD75" s="343"/>
      <c r="BE75" s="341"/>
      <c r="BF75" s="342"/>
      <c r="BG75" s="342"/>
      <c r="BH75" s="342"/>
      <c r="BI75" s="342"/>
      <c r="BJ75" s="342"/>
      <c r="BK75" s="342"/>
      <c r="BL75" s="342"/>
      <c r="BM75" s="343"/>
    </row>
    <row r="76" spans="1:65" x14ac:dyDescent="0.45">
      <c r="AC76" s="7">
        <v>7.3446429999999996</v>
      </c>
      <c r="AD76" s="341"/>
      <c r="AE76" s="342"/>
      <c r="AF76" s="342"/>
      <c r="AG76" s="342"/>
      <c r="AH76" s="342"/>
      <c r="AI76" s="344" t="s">
        <v>297</v>
      </c>
      <c r="AJ76" s="342"/>
      <c r="AK76" s="342"/>
      <c r="AL76" s="343"/>
      <c r="AM76" s="341"/>
      <c r="AN76" s="342"/>
      <c r="AO76" s="342"/>
      <c r="AP76" s="342"/>
      <c r="AQ76" s="342"/>
      <c r="AR76" s="342"/>
      <c r="AS76" s="342"/>
      <c r="AT76" s="342"/>
      <c r="AU76" s="343"/>
      <c r="AV76" s="341"/>
      <c r="AW76" s="342"/>
      <c r="AX76" s="342"/>
      <c r="AY76" s="342"/>
      <c r="AZ76" s="342"/>
      <c r="BA76" s="342"/>
      <c r="BB76" s="342"/>
      <c r="BC76" s="342"/>
      <c r="BD76" s="343"/>
      <c r="BE76" s="341"/>
      <c r="BF76" s="342"/>
      <c r="BG76" s="342"/>
      <c r="BH76" s="342"/>
      <c r="BI76" s="342"/>
      <c r="BJ76" s="342"/>
      <c r="BK76" s="342"/>
      <c r="BL76" s="342"/>
      <c r="BM76" s="343"/>
    </row>
    <row r="77" spans="1:65" x14ac:dyDescent="0.45">
      <c r="AC77" s="7">
        <v>3.6723210000000002</v>
      </c>
      <c r="AD77" s="341"/>
      <c r="AE77" s="342"/>
      <c r="AF77" s="342"/>
      <c r="AG77" s="342"/>
      <c r="AH77" s="342"/>
      <c r="AI77" s="344" t="s">
        <v>298</v>
      </c>
      <c r="AJ77" s="342"/>
      <c r="AK77" s="342"/>
      <c r="AL77" s="343"/>
      <c r="AM77" s="341"/>
      <c r="AN77" s="342"/>
      <c r="AO77" s="342"/>
      <c r="AP77" s="342"/>
      <c r="AQ77" s="342"/>
      <c r="AR77" s="342"/>
      <c r="AS77" s="342"/>
      <c r="AT77" s="342"/>
      <c r="AU77" s="343"/>
      <c r="AV77" s="341"/>
      <c r="AW77" s="342"/>
      <c r="AX77" s="342"/>
      <c r="AY77" s="342"/>
      <c r="AZ77" s="342"/>
      <c r="BA77" s="342"/>
      <c r="BB77" s="342"/>
      <c r="BC77" s="342"/>
      <c r="BD77" s="343"/>
      <c r="BE77" s="341"/>
      <c r="BF77" s="342"/>
      <c r="BG77" s="342"/>
      <c r="BH77" s="342"/>
      <c r="BI77" s="342"/>
      <c r="BJ77" s="342"/>
      <c r="BK77" s="342"/>
      <c r="BL77" s="342"/>
      <c r="BM77" s="343"/>
    </row>
    <row r="78" spans="1:65" x14ac:dyDescent="0.45">
      <c r="AC78" s="7">
        <v>1.8361609999999999</v>
      </c>
      <c r="AD78" s="341"/>
      <c r="AE78" s="342"/>
      <c r="AF78" s="342"/>
      <c r="AG78" s="342"/>
      <c r="AH78" s="342"/>
      <c r="AI78" s="344" t="s">
        <v>299</v>
      </c>
      <c r="AJ78" s="342"/>
      <c r="AK78" s="342"/>
      <c r="AL78" s="343"/>
      <c r="AM78" s="341"/>
      <c r="AN78" s="342"/>
      <c r="AO78" s="342"/>
      <c r="AP78" s="342"/>
      <c r="AQ78" s="342"/>
      <c r="AR78" s="342"/>
      <c r="AS78" s="342"/>
      <c r="AT78" s="342"/>
      <c r="AU78" s="343"/>
      <c r="AV78" s="341"/>
      <c r="AW78" s="342"/>
      <c r="AX78" s="342"/>
      <c r="AY78" s="342"/>
      <c r="AZ78" s="342"/>
      <c r="BA78" s="342"/>
      <c r="BB78" s="342"/>
      <c r="BC78" s="342"/>
      <c r="BD78" s="343"/>
      <c r="BE78" s="341"/>
      <c r="BF78" s="342"/>
      <c r="BG78" s="342"/>
      <c r="BH78" s="342"/>
      <c r="BI78" s="342"/>
      <c r="BJ78" s="342"/>
      <c r="BK78" s="342"/>
      <c r="BL78" s="342"/>
      <c r="BM78" s="343"/>
    </row>
    <row r="79" spans="1:65" x14ac:dyDescent="0.45">
      <c r="AC79" s="7">
        <v>0.91808000000000001</v>
      </c>
      <c r="AD79" s="341"/>
      <c r="AE79" s="342"/>
      <c r="AF79" s="342"/>
      <c r="AG79" s="342"/>
      <c r="AH79" s="342"/>
      <c r="AI79" s="344" t="s">
        <v>300</v>
      </c>
      <c r="AJ79" s="342"/>
      <c r="AK79" s="342"/>
      <c r="AL79" s="343"/>
      <c r="AM79" s="341"/>
      <c r="AN79" s="342"/>
      <c r="AO79" s="342"/>
      <c r="AP79" s="342"/>
      <c r="AQ79" s="342"/>
      <c r="AR79" s="342"/>
      <c r="AS79" s="342"/>
      <c r="AT79" s="342"/>
      <c r="AU79" s="343"/>
      <c r="AV79" s="341"/>
      <c r="AW79" s="342"/>
      <c r="AX79" s="342"/>
      <c r="AY79" s="342"/>
      <c r="AZ79" s="342"/>
      <c r="BA79" s="342"/>
      <c r="BB79" s="342"/>
      <c r="BC79" s="342"/>
      <c r="BD79" s="343"/>
      <c r="BE79" s="341"/>
      <c r="BF79" s="342"/>
      <c r="BG79" s="342"/>
      <c r="BH79" s="342"/>
      <c r="BI79" s="342"/>
      <c r="BJ79" s="342"/>
      <c r="BK79" s="342"/>
      <c r="BL79" s="342"/>
      <c r="BM79" s="343"/>
    </row>
    <row r="80" spans="1:65" x14ac:dyDescent="0.45">
      <c r="AC80" s="7">
        <v>0.45904</v>
      </c>
      <c r="AD80" s="341"/>
      <c r="AE80" s="342"/>
      <c r="AF80" s="342"/>
      <c r="AG80" s="342"/>
      <c r="AH80" s="342"/>
      <c r="AI80" s="344" t="s">
        <v>301</v>
      </c>
      <c r="AJ80" s="342"/>
      <c r="AK80" s="342"/>
      <c r="AL80" s="343"/>
      <c r="AM80" s="341"/>
      <c r="AN80" s="342"/>
      <c r="AO80" s="342"/>
      <c r="AP80" s="342"/>
      <c r="AQ80" s="342"/>
      <c r="AR80" s="342"/>
      <c r="AS80" s="342"/>
      <c r="AT80" s="342"/>
      <c r="AU80" s="343"/>
      <c r="AV80" s="341"/>
      <c r="AW80" s="342"/>
      <c r="AX80" s="342"/>
      <c r="AY80" s="342"/>
      <c r="AZ80" s="342"/>
      <c r="BA80" s="342"/>
      <c r="BB80" s="342"/>
      <c r="BC80" s="342"/>
      <c r="BD80" s="343"/>
      <c r="BE80" s="341"/>
      <c r="BF80" s="342"/>
      <c r="BG80" s="342"/>
      <c r="BH80" s="342"/>
      <c r="BI80" s="342"/>
      <c r="BJ80" s="342"/>
      <c r="BK80" s="342"/>
      <c r="BL80" s="342"/>
      <c r="BM80" s="343"/>
    </row>
    <row r="81" spans="29:65" x14ac:dyDescent="0.45">
      <c r="AC81" s="7">
        <v>0.22952</v>
      </c>
      <c r="AD81" s="341"/>
      <c r="AE81" s="342"/>
      <c r="AF81" s="342"/>
      <c r="AG81" s="342"/>
      <c r="AH81" s="342"/>
      <c r="AI81" s="344" t="s">
        <v>302</v>
      </c>
      <c r="AJ81" s="342"/>
      <c r="AK81" s="342"/>
      <c r="AL81" s="343"/>
      <c r="AM81" s="341"/>
      <c r="AN81" s="342"/>
      <c r="AO81" s="342"/>
      <c r="AP81" s="342"/>
      <c r="AQ81" s="342"/>
      <c r="AR81" s="342"/>
      <c r="AS81" s="342"/>
      <c r="AT81" s="342"/>
      <c r="AU81" s="343"/>
      <c r="AV81" s="341"/>
      <c r="AW81" s="342"/>
      <c r="AX81" s="342"/>
      <c r="AY81" s="342"/>
      <c r="AZ81" s="342"/>
      <c r="BA81" s="342"/>
      <c r="BB81" s="342"/>
      <c r="BC81" s="342"/>
      <c r="BD81" s="343"/>
      <c r="BE81" s="341"/>
      <c r="BF81" s="342"/>
      <c r="BG81" s="342"/>
      <c r="BH81" s="342"/>
      <c r="BI81" s="342"/>
      <c r="BJ81" s="342"/>
      <c r="BK81" s="342"/>
      <c r="BL81" s="342"/>
      <c r="BM81" s="343"/>
    </row>
    <row r="82" spans="29:65" x14ac:dyDescent="0.45">
      <c r="AC82" s="7">
        <v>0.11476</v>
      </c>
      <c r="AD82" s="341"/>
      <c r="AE82" s="342"/>
      <c r="AF82" s="342"/>
      <c r="AG82" s="342"/>
      <c r="AH82" s="342"/>
      <c r="AI82" s="344" t="s">
        <v>303</v>
      </c>
      <c r="AJ82" s="342"/>
      <c r="AK82" s="342"/>
      <c r="AL82" s="343"/>
      <c r="AM82" s="341"/>
      <c r="AN82" s="342"/>
      <c r="AO82" s="342"/>
      <c r="AP82" s="342"/>
      <c r="AQ82" s="342"/>
      <c r="AR82" s="342"/>
      <c r="AS82" s="342"/>
      <c r="AT82" s="342"/>
      <c r="AU82" s="343"/>
      <c r="AV82" s="341"/>
      <c r="AW82" s="342"/>
      <c r="AX82" s="342"/>
      <c r="AY82" s="342"/>
      <c r="AZ82" s="342"/>
      <c r="BA82" s="342"/>
      <c r="BB82" s="342"/>
      <c r="BC82" s="342"/>
      <c r="BD82" s="343"/>
      <c r="BE82" s="341"/>
      <c r="BF82" s="342"/>
      <c r="BG82" s="342"/>
      <c r="BH82" s="342"/>
      <c r="BI82" s="342"/>
      <c r="BJ82" s="342"/>
      <c r="BK82" s="342"/>
      <c r="BL82" s="342"/>
      <c r="BM82" s="343"/>
    </row>
    <row r="83" spans="29:65" x14ac:dyDescent="0.45">
      <c r="AC83" s="7">
        <v>5.738E-2</v>
      </c>
      <c r="AD83" s="341"/>
      <c r="AE83" s="342"/>
      <c r="AF83" s="342"/>
      <c r="AG83" s="342"/>
      <c r="AH83" s="342"/>
      <c r="AI83" s="344" t="s">
        <v>304</v>
      </c>
      <c r="AJ83" s="342"/>
      <c r="AK83" s="342"/>
      <c r="AL83" s="343"/>
      <c r="AM83" s="341"/>
      <c r="AN83" s="342"/>
      <c r="AO83" s="342"/>
      <c r="AP83" s="342"/>
      <c r="AQ83" s="342"/>
      <c r="AR83" s="342"/>
      <c r="AS83" s="342"/>
      <c r="AT83" s="342"/>
      <c r="AU83" s="343"/>
      <c r="AV83" s="341"/>
      <c r="AW83" s="342"/>
      <c r="AX83" s="342"/>
      <c r="AY83" s="342"/>
      <c r="AZ83" s="342"/>
      <c r="BA83" s="342"/>
      <c r="BB83" s="342"/>
      <c r="BC83" s="342"/>
      <c r="BD83" s="343"/>
      <c r="BE83" s="341"/>
      <c r="BF83" s="342"/>
      <c r="BG83" s="342"/>
      <c r="BH83" s="342"/>
      <c r="BI83" s="342"/>
      <c r="BJ83" s="342"/>
      <c r="BK83" s="342"/>
      <c r="BL83" s="342"/>
      <c r="BM83" s="343"/>
    </row>
    <row r="84" spans="29:65" x14ac:dyDescent="0.45">
      <c r="AC84" s="7">
        <v>2.869E-2</v>
      </c>
      <c r="AD84" s="341"/>
      <c r="AE84" s="342"/>
      <c r="AF84" s="342"/>
      <c r="AG84" s="342"/>
      <c r="AH84" s="342"/>
      <c r="AI84" s="344" t="s">
        <v>305</v>
      </c>
      <c r="AJ84" s="342"/>
      <c r="AK84" s="342"/>
      <c r="AL84" s="343"/>
      <c r="AM84" s="341"/>
      <c r="AN84" s="342"/>
      <c r="AO84" s="342"/>
      <c r="AP84" s="342"/>
      <c r="AQ84" s="342"/>
      <c r="AR84" s="342"/>
      <c r="AS84" s="342"/>
      <c r="AT84" s="342"/>
      <c r="AU84" s="343"/>
      <c r="AV84" s="341"/>
      <c r="AW84" s="342"/>
      <c r="AX84" s="342"/>
      <c r="AY84" s="342"/>
      <c r="AZ84" s="342"/>
      <c r="BA84" s="342"/>
      <c r="BB84" s="342"/>
      <c r="BC84" s="342"/>
      <c r="BD84" s="343"/>
      <c r="BE84" s="341"/>
      <c r="BF84" s="342"/>
      <c r="BG84" s="342"/>
      <c r="BH84" s="342"/>
      <c r="BI84" s="342"/>
      <c r="BJ84" s="342"/>
      <c r="BK84" s="342"/>
      <c r="BL84" s="342"/>
      <c r="BM84" s="343"/>
    </row>
    <row r="85" spans="29:65" x14ac:dyDescent="0.45">
      <c r="AC85" s="7">
        <v>18.803570000000001</v>
      </c>
      <c r="AD85" s="341"/>
      <c r="AE85" s="342"/>
      <c r="AF85" s="342"/>
      <c r="AG85" s="342"/>
      <c r="AH85" s="342"/>
      <c r="AI85" s="342"/>
      <c r="AJ85" s="342">
        <v>85.400620000000004</v>
      </c>
      <c r="AK85" s="342"/>
      <c r="AL85" s="343"/>
      <c r="AM85" s="341"/>
      <c r="AN85" s="342"/>
      <c r="AO85" s="342"/>
      <c r="AP85" s="342"/>
      <c r="AQ85" s="342"/>
      <c r="AR85" s="342"/>
      <c r="AS85" s="342"/>
      <c r="AT85" s="342"/>
      <c r="AU85" s="343"/>
      <c r="AV85" s="341"/>
      <c r="AW85" s="342"/>
      <c r="AX85" s="342"/>
      <c r="AY85" s="342"/>
      <c r="AZ85" s="342"/>
      <c r="BA85" s="342"/>
      <c r="BB85" s="342"/>
      <c r="BC85" s="342"/>
      <c r="BD85" s="343"/>
      <c r="BE85" s="341"/>
      <c r="BF85" s="342"/>
      <c r="BG85" s="342"/>
      <c r="BH85" s="342"/>
      <c r="BI85" s="342"/>
      <c r="BJ85" s="342"/>
      <c r="BK85" s="342"/>
      <c r="BL85" s="342"/>
      <c r="BM85" s="343"/>
    </row>
    <row r="86" spans="29:65" x14ac:dyDescent="0.45">
      <c r="AC86" s="7">
        <v>9.4017859999999995</v>
      </c>
      <c r="AD86" s="341"/>
      <c r="AE86" s="342"/>
      <c r="AF86" s="342"/>
      <c r="AG86" s="342"/>
      <c r="AH86" s="342"/>
      <c r="AI86" s="342"/>
      <c r="AJ86" s="342">
        <v>88.834900000000005</v>
      </c>
      <c r="AK86" s="342"/>
      <c r="AL86" s="343"/>
      <c r="AM86" s="341"/>
      <c r="AN86" s="342"/>
      <c r="AO86" s="342"/>
      <c r="AP86" s="342"/>
      <c r="AQ86" s="342"/>
      <c r="AR86" s="342"/>
      <c r="AS86" s="342"/>
      <c r="AT86" s="342"/>
      <c r="AU86" s="343"/>
      <c r="AV86" s="341"/>
      <c r="AW86" s="342"/>
      <c r="AX86" s="342"/>
      <c r="AY86" s="342"/>
      <c r="AZ86" s="342"/>
      <c r="BA86" s="342"/>
      <c r="BB86" s="342"/>
      <c r="BC86" s="342"/>
      <c r="BD86" s="343"/>
      <c r="BE86" s="341"/>
      <c r="BF86" s="342"/>
      <c r="BG86" s="342"/>
      <c r="BH86" s="342"/>
      <c r="BI86" s="342"/>
      <c r="BJ86" s="342"/>
      <c r="BK86" s="342"/>
      <c r="BL86" s="342"/>
      <c r="BM86" s="343"/>
    </row>
    <row r="87" spans="29:65" x14ac:dyDescent="0.45">
      <c r="AC87" s="7">
        <v>4.7008929999999998</v>
      </c>
      <c r="AD87" s="341"/>
      <c r="AE87" s="342"/>
      <c r="AF87" s="342"/>
      <c r="AG87" s="342"/>
      <c r="AH87" s="342"/>
      <c r="AI87" s="342"/>
      <c r="AJ87" s="342">
        <v>71.367249999999999</v>
      </c>
      <c r="AK87" s="342"/>
      <c r="AL87" s="343"/>
      <c r="AM87" s="341"/>
      <c r="AN87" s="342"/>
      <c r="AO87" s="342"/>
      <c r="AP87" s="342"/>
      <c r="AQ87" s="342"/>
      <c r="AR87" s="342"/>
      <c r="AS87" s="342"/>
      <c r="AT87" s="342"/>
      <c r="AU87" s="343"/>
      <c r="AV87" s="341"/>
      <c r="AW87" s="342"/>
      <c r="AX87" s="342"/>
      <c r="AY87" s="342"/>
      <c r="AZ87" s="342"/>
      <c r="BA87" s="342"/>
      <c r="BB87" s="342"/>
      <c r="BC87" s="342"/>
      <c r="BD87" s="343"/>
      <c r="BE87" s="341"/>
      <c r="BF87" s="342"/>
      <c r="BG87" s="342"/>
      <c r="BH87" s="342"/>
      <c r="BI87" s="342"/>
      <c r="BJ87" s="342"/>
      <c r="BK87" s="342"/>
      <c r="BL87" s="342"/>
      <c r="BM87" s="343"/>
    </row>
    <row r="88" spans="29:65" x14ac:dyDescent="0.45">
      <c r="AC88" s="7">
        <v>2.3504459999999998</v>
      </c>
      <c r="AD88" s="341"/>
      <c r="AE88" s="342"/>
      <c r="AF88" s="342"/>
      <c r="AG88" s="342"/>
      <c r="AH88" s="342"/>
      <c r="AI88" s="342"/>
      <c r="AJ88" s="342">
        <v>50.541800000000002</v>
      </c>
      <c r="AK88" s="342"/>
      <c r="AL88" s="343"/>
      <c r="AM88" s="341"/>
      <c r="AN88" s="342"/>
      <c r="AO88" s="342"/>
      <c r="AP88" s="342"/>
      <c r="AQ88" s="342"/>
      <c r="AR88" s="342"/>
      <c r="AS88" s="342"/>
      <c r="AT88" s="342"/>
      <c r="AU88" s="343"/>
      <c r="AV88" s="341"/>
      <c r="AW88" s="342"/>
      <c r="AX88" s="342"/>
      <c r="AY88" s="342"/>
      <c r="AZ88" s="342"/>
      <c r="BA88" s="342"/>
      <c r="BB88" s="342"/>
      <c r="BC88" s="342"/>
      <c r="BD88" s="343"/>
      <c r="BE88" s="341"/>
      <c r="BF88" s="342"/>
      <c r="BG88" s="342"/>
      <c r="BH88" s="342"/>
      <c r="BI88" s="342"/>
      <c r="BJ88" s="342"/>
      <c r="BK88" s="342"/>
      <c r="BL88" s="342"/>
      <c r="BM88" s="343"/>
    </row>
    <row r="89" spans="29:65" x14ac:dyDescent="0.45">
      <c r="AC89" s="7">
        <v>1.1752229999999999</v>
      </c>
      <c r="AD89" s="341"/>
      <c r="AE89" s="342"/>
      <c r="AF89" s="342"/>
      <c r="AG89" s="342"/>
      <c r="AH89" s="342"/>
      <c r="AI89" s="342"/>
      <c r="AJ89" s="342">
        <v>37.980260000000001</v>
      </c>
      <c r="AK89" s="342"/>
      <c r="AL89" s="343"/>
      <c r="AM89" s="341"/>
      <c r="AN89" s="342"/>
      <c r="AO89" s="342"/>
      <c r="AP89" s="342"/>
      <c r="AQ89" s="342"/>
      <c r="AR89" s="342"/>
      <c r="AS89" s="342"/>
      <c r="AT89" s="342"/>
      <c r="AU89" s="343"/>
      <c r="AV89" s="341"/>
      <c r="AW89" s="342"/>
      <c r="AX89" s="342"/>
      <c r="AY89" s="342"/>
      <c r="AZ89" s="342"/>
      <c r="BA89" s="342"/>
      <c r="BB89" s="342"/>
      <c r="BC89" s="342"/>
      <c r="BD89" s="343"/>
      <c r="BE89" s="341"/>
      <c r="BF89" s="342"/>
      <c r="BG89" s="342"/>
      <c r="BH89" s="342"/>
      <c r="BI89" s="342"/>
      <c r="BJ89" s="342"/>
      <c r="BK89" s="342"/>
      <c r="BL89" s="342"/>
      <c r="BM89" s="343"/>
    </row>
    <row r="90" spans="29:65" x14ac:dyDescent="0.45">
      <c r="AC90" s="7">
        <v>0.58761200000000002</v>
      </c>
      <c r="AD90" s="341"/>
      <c r="AE90" s="342"/>
      <c r="AF90" s="342"/>
      <c r="AG90" s="342"/>
      <c r="AH90" s="342"/>
      <c r="AI90" s="342"/>
      <c r="AJ90" s="342">
        <v>28.492999999999999</v>
      </c>
      <c r="AK90" s="342"/>
      <c r="AL90" s="343"/>
      <c r="AM90" s="341"/>
      <c r="AN90" s="342"/>
      <c r="AO90" s="342"/>
      <c r="AP90" s="342"/>
      <c r="AQ90" s="342"/>
      <c r="AR90" s="342"/>
      <c r="AS90" s="342"/>
      <c r="AT90" s="342"/>
      <c r="AU90" s="343"/>
      <c r="AV90" s="341"/>
      <c r="AW90" s="342"/>
      <c r="AX90" s="342"/>
      <c r="AY90" s="342"/>
      <c r="AZ90" s="342"/>
      <c r="BA90" s="342"/>
      <c r="BB90" s="342"/>
      <c r="BC90" s="342"/>
      <c r="BD90" s="343"/>
      <c r="BE90" s="341"/>
      <c r="BF90" s="342"/>
      <c r="BG90" s="342"/>
      <c r="BH90" s="342"/>
      <c r="BI90" s="342"/>
      <c r="BJ90" s="342"/>
      <c r="BK90" s="342"/>
      <c r="BL90" s="342"/>
      <c r="BM90" s="343"/>
    </row>
    <row r="91" spans="29:65" x14ac:dyDescent="0.45">
      <c r="AC91" s="7">
        <v>0.29380600000000001</v>
      </c>
      <c r="AD91" s="341"/>
      <c r="AE91" s="342"/>
      <c r="AF91" s="342"/>
      <c r="AG91" s="342"/>
      <c r="AH91" s="342"/>
      <c r="AI91" s="342"/>
      <c r="AJ91" s="342">
        <v>20.088899999999999</v>
      </c>
      <c r="AK91" s="342"/>
      <c r="AL91" s="343"/>
      <c r="AM91" s="341"/>
      <c r="AN91" s="342"/>
      <c r="AO91" s="342"/>
      <c r="AP91" s="342"/>
      <c r="AQ91" s="342"/>
      <c r="AR91" s="342"/>
      <c r="AS91" s="342"/>
      <c r="AT91" s="342"/>
      <c r="AU91" s="343"/>
      <c r="AV91" s="341"/>
      <c r="AW91" s="342"/>
      <c r="AX91" s="342"/>
      <c r="AY91" s="342"/>
      <c r="AZ91" s="342"/>
      <c r="BA91" s="342"/>
      <c r="BB91" s="342"/>
      <c r="BC91" s="342"/>
      <c r="BD91" s="343"/>
      <c r="BE91" s="341"/>
      <c r="BF91" s="342"/>
      <c r="BG91" s="342"/>
      <c r="BH91" s="342"/>
      <c r="BI91" s="342"/>
      <c r="BJ91" s="342"/>
      <c r="BK91" s="342"/>
      <c r="BL91" s="342"/>
      <c r="BM91" s="343"/>
    </row>
    <row r="92" spans="29:65" x14ac:dyDescent="0.45">
      <c r="AC92" s="7">
        <v>0.14690300000000001</v>
      </c>
      <c r="AD92" s="341"/>
      <c r="AE92" s="342"/>
      <c r="AF92" s="342"/>
      <c r="AG92" s="342"/>
      <c r="AH92" s="342"/>
      <c r="AI92" s="342"/>
      <c r="AJ92" s="342">
        <v>11.40765</v>
      </c>
      <c r="AK92" s="342"/>
      <c r="AL92" s="343"/>
      <c r="AM92" s="341"/>
      <c r="AN92" s="342"/>
      <c r="AO92" s="342"/>
      <c r="AP92" s="342"/>
      <c r="AQ92" s="342"/>
      <c r="AR92" s="342"/>
      <c r="AS92" s="342"/>
      <c r="AT92" s="342"/>
      <c r="AU92" s="343"/>
      <c r="AV92" s="341"/>
      <c r="AW92" s="342"/>
      <c r="AX92" s="342"/>
      <c r="AY92" s="342"/>
      <c r="AZ92" s="342"/>
      <c r="BA92" s="342"/>
      <c r="BB92" s="342"/>
      <c r="BC92" s="342"/>
      <c r="BD92" s="343"/>
      <c r="BE92" s="341"/>
      <c r="BF92" s="342"/>
      <c r="BG92" s="342"/>
      <c r="BH92" s="342"/>
      <c r="BI92" s="342"/>
      <c r="BJ92" s="342"/>
      <c r="BK92" s="342"/>
      <c r="BL92" s="342"/>
      <c r="BM92" s="343"/>
    </row>
    <row r="93" spans="29:65" x14ac:dyDescent="0.45">
      <c r="AC93" s="7">
        <v>7.3451000000000002E-2</v>
      </c>
      <c r="AD93" s="341"/>
      <c r="AE93" s="342"/>
      <c r="AF93" s="342"/>
      <c r="AG93" s="342"/>
      <c r="AH93" s="342"/>
      <c r="AI93" s="342"/>
      <c r="AJ93" s="342">
        <v>7.129143</v>
      </c>
      <c r="AK93" s="342"/>
      <c r="AL93" s="343"/>
      <c r="AM93" s="341"/>
      <c r="AN93" s="342"/>
      <c r="AO93" s="342"/>
      <c r="AP93" s="342"/>
      <c r="AQ93" s="342"/>
      <c r="AR93" s="342"/>
      <c r="AS93" s="342"/>
      <c r="AT93" s="342"/>
      <c r="AU93" s="343"/>
      <c r="AV93" s="341"/>
      <c r="AW93" s="342"/>
      <c r="AX93" s="342"/>
      <c r="AY93" s="342"/>
      <c r="AZ93" s="342"/>
      <c r="BA93" s="342"/>
      <c r="BB93" s="342"/>
      <c r="BC93" s="342"/>
      <c r="BD93" s="343"/>
      <c r="BE93" s="341"/>
      <c r="BF93" s="342"/>
      <c r="BG93" s="342"/>
      <c r="BH93" s="342"/>
      <c r="BI93" s="342"/>
      <c r="BJ93" s="342"/>
      <c r="BK93" s="342"/>
      <c r="BL93" s="342"/>
      <c r="BM93" s="343"/>
    </row>
    <row r="94" spans="29:65" x14ac:dyDescent="0.45">
      <c r="AC94" s="7">
        <v>3.6726000000000002E-2</v>
      </c>
      <c r="AD94" s="341"/>
      <c r="AE94" s="342"/>
      <c r="AF94" s="342"/>
      <c r="AG94" s="342"/>
      <c r="AH94" s="342"/>
      <c r="AI94" s="342"/>
      <c r="AJ94" s="342">
        <v>3.0640849999999999</v>
      </c>
      <c r="AK94" s="342"/>
      <c r="AL94" s="343"/>
      <c r="AM94" s="341"/>
      <c r="AN94" s="342"/>
      <c r="AO94" s="342"/>
      <c r="AP94" s="342"/>
      <c r="AQ94" s="342"/>
      <c r="AR94" s="342"/>
      <c r="AS94" s="342"/>
      <c r="AT94" s="342"/>
      <c r="AU94" s="343"/>
      <c r="AV94" s="341"/>
      <c r="AW94" s="342"/>
      <c r="AX94" s="342"/>
      <c r="AY94" s="342"/>
      <c r="AZ94" s="342"/>
      <c r="BA94" s="342"/>
      <c r="BB94" s="342"/>
      <c r="BC94" s="342"/>
      <c r="BD94" s="343"/>
      <c r="BE94" s="341"/>
      <c r="BF94" s="342"/>
      <c r="BG94" s="342"/>
      <c r="BH94" s="342"/>
      <c r="BI94" s="342"/>
      <c r="BJ94" s="342"/>
      <c r="BK94" s="342"/>
      <c r="BL94" s="342"/>
      <c r="BM94" s="343"/>
    </row>
    <row r="95" spans="29:65" x14ac:dyDescent="0.45">
      <c r="AC95" s="7">
        <v>1.8363000000000001E-2</v>
      </c>
      <c r="AD95" s="341"/>
      <c r="AE95" s="342"/>
      <c r="AF95" s="342"/>
      <c r="AG95" s="342"/>
      <c r="AH95" s="342"/>
      <c r="AI95" s="342"/>
      <c r="AJ95" s="342">
        <v>0.78943700000000006</v>
      </c>
      <c r="AK95" s="342"/>
      <c r="AL95" s="343"/>
      <c r="AM95" s="341"/>
      <c r="AN95" s="342"/>
      <c r="AO95" s="342"/>
      <c r="AP95" s="342"/>
      <c r="AQ95" s="342"/>
      <c r="AR95" s="342"/>
      <c r="AS95" s="342"/>
      <c r="AT95" s="342"/>
      <c r="AU95" s="343"/>
      <c r="AV95" s="341"/>
      <c r="AW95" s="342"/>
      <c r="AX95" s="342"/>
      <c r="AY95" s="342"/>
      <c r="AZ95" s="342"/>
      <c r="BA95" s="342"/>
      <c r="BB95" s="342"/>
      <c r="BC95" s="342"/>
      <c r="BD95" s="343"/>
      <c r="BE95" s="341"/>
      <c r="BF95" s="342"/>
      <c r="BG95" s="342"/>
      <c r="BH95" s="342"/>
      <c r="BI95" s="342"/>
      <c r="BJ95" s="342"/>
      <c r="BK95" s="342"/>
      <c r="BL95" s="342"/>
      <c r="BM95" s="343"/>
    </row>
    <row r="96" spans="29:65" x14ac:dyDescent="0.45">
      <c r="AC96" s="7">
        <v>19.703569999999999</v>
      </c>
      <c r="AD96" s="341"/>
      <c r="AE96" s="342"/>
      <c r="AF96" s="342"/>
      <c r="AG96" s="342"/>
      <c r="AH96" s="342"/>
      <c r="AI96" s="342"/>
      <c r="AJ96" s="342"/>
      <c r="AK96" s="342">
        <v>89.220380000000006</v>
      </c>
      <c r="AL96" s="343"/>
      <c r="AM96" s="341"/>
      <c r="AN96" s="342"/>
      <c r="AO96" s="342"/>
      <c r="AP96" s="342"/>
      <c r="AQ96" s="342"/>
      <c r="AR96" s="342"/>
      <c r="AS96" s="342"/>
      <c r="AT96" s="342"/>
      <c r="AU96" s="343"/>
      <c r="AV96" s="341"/>
      <c r="AW96" s="342"/>
      <c r="AX96" s="342"/>
      <c r="AY96" s="342"/>
      <c r="AZ96" s="342"/>
      <c r="BA96" s="342"/>
      <c r="BB96" s="342"/>
      <c r="BC96" s="342"/>
      <c r="BD96" s="343"/>
      <c r="BE96" s="341"/>
      <c r="BF96" s="342"/>
      <c r="BG96" s="342"/>
      <c r="BH96" s="342"/>
      <c r="BI96" s="342"/>
      <c r="BJ96" s="342"/>
      <c r="BK96" s="342"/>
      <c r="BL96" s="342"/>
      <c r="BM96" s="343"/>
    </row>
    <row r="97" spans="29:65" x14ac:dyDescent="0.45">
      <c r="AC97" s="7">
        <v>9.8517860000000006</v>
      </c>
      <c r="AD97" s="341"/>
      <c r="AE97" s="342"/>
      <c r="AF97" s="342"/>
      <c r="AG97" s="342"/>
      <c r="AH97" s="342"/>
      <c r="AI97" s="342"/>
      <c r="AJ97" s="342"/>
      <c r="AK97" s="342">
        <v>94.352670000000003</v>
      </c>
      <c r="AL97" s="343"/>
      <c r="AM97" s="341"/>
      <c r="AN97" s="342"/>
      <c r="AO97" s="342"/>
      <c r="AP97" s="342"/>
      <c r="AQ97" s="342"/>
      <c r="AR97" s="342"/>
      <c r="AS97" s="342"/>
      <c r="AT97" s="342"/>
      <c r="AU97" s="343"/>
      <c r="AV97" s="341"/>
      <c r="AW97" s="342"/>
      <c r="AX97" s="342"/>
      <c r="AY97" s="342"/>
      <c r="AZ97" s="342"/>
      <c r="BA97" s="342"/>
      <c r="BB97" s="342"/>
      <c r="BC97" s="342"/>
      <c r="BD97" s="343"/>
      <c r="BE97" s="341"/>
      <c r="BF97" s="342"/>
      <c r="BG97" s="342"/>
      <c r="BH97" s="342"/>
      <c r="BI97" s="342"/>
      <c r="BJ97" s="342"/>
      <c r="BK97" s="342"/>
      <c r="BL97" s="342"/>
      <c r="BM97" s="343"/>
    </row>
    <row r="98" spans="29:65" x14ac:dyDescent="0.45">
      <c r="AC98" s="7">
        <v>4.9258930000000003</v>
      </c>
      <c r="AD98" s="341"/>
      <c r="AE98" s="342"/>
      <c r="AF98" s="342"/>
      <c r="AG98" s="342"/>
      <c r="AH98" s="342"/>
      <c r="AI98" s="342"/>
      <c r="AJ98" s="342"/>
      <c r="AK98" s="342">
        <v>95.059910000000002</v>
      </c>
      <c r="AL98" s="343"/>
      <c r="AM98" s="341"/>
      <c r="AN98" s="342"/>
      <c r="AO98" s="342"/>
      <c r="AP98" s="342"/>
      <c r="AQ98" s="342"/>
      <c r="AR98" s="342"/>
      <c r="AS98" s="342"/>
      <c r="AT98" s="342"/>
      <c r="AU98" s="343"/>
      <c r="AV98" s="341"/>
      <c r="AW98" s="342"/>
      <c r="AX98" s="342"/>
      <c r="AY98" s="342"/>
      <c r="AZ98" s="342"/>
      <c r="BA98" s="342"/>
      <c r="BB98" s="342"/>
      <c r="BC98" s="342"/>
      <c r="BD98" s="343"/>
      <c r="BE98" s="341"/>
      <c r="BF98" s="342"/>
      <c r="BG98" s="342"/>
      <c r="BH98" s="342"/>
      <c r="BI98" s="342"/>
      <c r="BJ98" s="342"/>
      <c r="BK98" s="342"/>
      <c r="BL98" s="342"/>
      <c r="BM98" s="343"/>
    </row>
    <row r="99" spans="29:65" x14ac:dyDescent="0.45">
      <c r="AC99" s="7">
        <v>2.4629460000000001</v>
      </c>
      <c r="AD99" s="341"/>
      <c r="AE99" s="342"/>
      <c r="AF99" s="342"/>
      <c r="AG99" s="342"/>
      <c r="AH99" s="342"/>
      <c r="AI99" s="342"/>
      <c r="AJ99" s="342"/>
      <c r="AK99" s="342">
        <v>80.876810000000006</v>
      </c>
      <c r="AL99" s="343"/>
      <c r="AM99" s="341"/>
      <c r="AN99" s="342"/>
      <c r="AO99" s="342"/>
      <c r="AP99" s="342"/>
      <c r="AQ99" s="342"/>
      <c r="AR99" s="342"/>
      <c r="AS99" s="342"/>
      <c r="AT99" s="342"/>
      <c r="AU99" s="343"/>
      <c r="AV99" s="341"/>
      <c r="AW99" s="342"/>
      <c r="AX99" s="342"/>
      <c r="AY99" s="342"/>
      <c r="AZ99" s="342"/>
      <c r="BA99" s="342"/>
      <c r="BB99" s="342"/>
      <c r="BC99" s="342"/>
      <c r="BD99" s="343"/>
      <c r="BE99" s="341"/>
      <c r="BF99" s="342"/>
      <c r="BG99" s="342"/>
      <c r="BH99" s="342"/>
      <c r="BI99" s="342"/>
      <c r="BJ99" s="342"/>
      <c r="BK99" s="342"/>
      <c r="BL99" s="342"/>
      <c r="BM99" s="343"/>
    </row>
    <row r="100" spans="29:65" x14ac:dyDescent="0.45">
      <c r="AC100" s="7">
        <v>1.231473</v>
      </c>
      <c r="AD100" s="341"/>
      <c r="AE100" s="342"/>
      <c r="AF100" s="342"/>
      <c r="AG100" s="342"/>
      <c r="AH100" s="342"/>
      <c r="AI100" s="342"/>
      <c r="AJ100" s="342"/>
      <c r="AK100" s="342">
        <v>51.679119999999998</v>
      </c>
      <c r="AL100" s="343"/>
      <c r="AM100" s="341"/>
      <c r="AN100" s="342"/>
      <c r="AO100" s="342"/>
      <c r="AP100" s="342"/>
      <c r="AQ100" s="342"/>
      <c r="AR100" s="342"/>
      <c r="AS100" s="342"/>
      <c r="AT100" s="342"/>
      <c r="AU100" s="343"/>
      <c r="AV100" s="341"/>
      <c r="AW100" s="342"/>
      <c r="AX100" s="342"/>
      <c r="AY100" s="342"/>
      <c r="AZ100" s="342"/>
      <c r="BA100" s="342"/>
      <c r="BB100" s="342"/>
      <c r="BC100" s="342"/>
      <c r="BD100" s="343"/>
      <c r="BE100" s="341"/>
      <c r="BF100" s="342"/>
      <c r="BG100" s="342"/>
      <c r="BH100" s="342"/>
      <c r="BI100" s="342"/>
      <c r="BJ100" s="342"/>
      <c r="BK100" s="342"/>
      <c r="BL100" s="342"/>
      <c r="BM100" s="343"/>
    </row>
    <row r="101" spans="29:65" x14ac:dyDescent="0.45">
      <c r="AC101" s="7">
        <v>0.61573699999999998</v>
      </c>
      <c r="AD101" s="341"/>
      <c r="AE101" s="342"/>
      <c r="AF101" s="342"/>
      <c r="AG101" s="342"/>
      <c r="AH101" s="342"/>
      <c r="AI101" s="342"/>
      <c r="AJ101" s="342"/>
      <c r="AK101" s="342">
        <v>33.653959999999998</v>
      </c>
      <c r="AL101" s="343"/>
      <c r="AM101" s="341"/>
      <c r="AN101" s="342"/>
      <c r="AO101" s="342"/>
      <c r="AP101" s="342"/>
      <c r="AQ101" s="342"/>
      <c r="AR101" s="342"/>
      <c r="AS101" s="342"/>
      <c r="AT101" s="342"/>
      <c r="AU101" s="343"/>
      <c r="AV101" s="341"/>
      <c r="AW101" s="342"/>
      <c r="AX101" s="342"/>
      <c r="AY101" s="342"/>
      <c r="AZ101" s="342"/>
      <c r="BA101" s="342"/>
      <c r="BB101" s="342"/>
      <c r="BC101" s="342"/>
      <c r="BD101" s="343"/>
      <c r="BE101" s="341"/>
      <c r="BF101" s="342"/>
      <c r="BG101" s="342"/>
      <c r="BH101" s="342"/>
      <c r="BI101" s="342"/>
      <c r="BJ101" s="342"/>
      <c r="BK101" s="342"/>
      <c r="BL101" s="342"/>
      <c r="BM101" s="343"/>
    </row>
    <row r="102" spans="29:65" x14ac:dyDescent="0.45">
      <c r="AC102" s="7">
        <v>0.30786799999999998</v>
      </c>
      <c r="AD102" s="341"/>
      <c r="AE102" s="342"/>
      <c r="AF102" s="342"/>
      <c r="AG102" s="342"/>
      <c r="AH102" s="342"/>
      <c r="AI102" s="342"/>
      <c r="AJ102" s="342"/>
      <c r="AK102" s="342">
        <v>21.181629999999998</v>
      </c>
      <c r="AL102" s="343"/>
      <c r="AM102" s="341"/>
      <c r="AN102" s="342"/>
      <c r="AO102" s="342"/>
      <c r="AP102" s="342"/>
      <c r="AQ102" s="342"/>
      <c r="AR102" s="342"/>
      <c r="AS102" s="342"/>
      <c r="AT102" s="342"/>
      <c r="AU102" s="343"/>
      <c r="AV102" s="341"/>
      <c r="AW102" s="342"/>
      <c r="AX102" s="342"/>
      <c r="AY102" s="342"/>
      <c r="AZ102" s="342"/>
      <c r="BA102" s="342"/>
      <c r="BB102" s="342"/>
      <c r="BC102" s="342"/>
      <c r="BD102" s="343"/>
      <c r="BE102" s="341"/>
      <c r="BF102" s="342"/>
      <c r="BG102" s="342"/>
      <c r="BH102" s="342"/>
      <c r="BI102" s="342"/>
      <c r="BJ102" s="342"/>
      <c r="BK102" s="342"/>
      <c r="BL102" s="342"/>
      <c r="BM102" s="343"/>
    </row>
    <row r="103" spans="29:65" x14ac:dyDescent="0.45">
      <c r="AC103" s="7">
        <v>0.15393399999999999</v>
      </c>
      <c r="AD103" s="341"/>
      <c r="AE103" s="342"/>
      <c r="AF103" s="342"/>
      <c r="AG103" s="342"/>
      <c r="AH103" s="342"/>
      <c r="AI103" s="342"/>
      <c r="AJ103" s="342"/>
      <c r="AK103" s="342">
        <v>11.86322</v>
      </c>
      <c r="AL103" s="343"/>
      <c r="AM103" s="341"/>
      <c r="AN103" s="342"/>
      <c r="AO103" s="342"/>
      <c r="AP103" s="342"/>
      <c r="AQ103" s="342"/>
      <c r="AR103" s="342"/>
      <c r="AS103" s="342"/>
      <c r="AT103" s="342"/>
      <c r="AU103" s="343"/>
      <c r="AV103" s="341"/>
      <c r="AW103" s="342"/>
      <c r="AX103" s="342"/>
      <c r="AY103" s="342"/>
      <c r="AZ103" s="342"/>
      <c r="BA103" s="342"/>
      <c r="BB103" s="342"/>
      <c r="BC103" s="342"/>
      <c r="BD103" s="343"/>
      <c r="BE103" s="341"/>
      <c r="BF103" s="342"/>
      <c r="BG103" s="342"/>
      <c r="BH103" s="342"/>
      <c r="BI103" s="342"/>
      <c r="BJ103" s="342"/>
      <c r="BK103" s="342"/>
      <c r="BL103" s="342"/>
      <c r="BM103" s="343"/>
    </row>
    <row r="104" spans="29:65" x14ac:dyDescent="0.45">
      <c r="AC104" s="7">
        <v>7.6966999999999994E-2</v>
      </c>
      <c r="AD104" s="341"/>
      <c r="AE104" s="342"/>
      <c r="AF104" s="342"/>
      <c r="AG104" s="342"/>
      <c r="AH104" s="342"/>
      <c r="AI104" s="342"/>
      <c r="AJ104" s="342"/>
      <c r="AK104" s="342">
        <v>8.8335369999999998</v>
      </c>
      <c r="AL104" s="343"/>
      <c r="AM104" s="341"/>
      <c r="AN104" s="342"/>
      <c r="AO104" s="342"/>
      <c r="AP104" s="342"/>
      <c r="AQ104" s="342"/>
      <c r="AR104" s="342"/>
      <c r="AS104" s="342"/>
      <c r="AT104" s="342"/>
      <c r="AU104" s="343"/>
      <c r="AV104" s="341"/>
      <c r="AW104" s="342"/>
      <c r="AX104" s="342"/>
      <c r="AY104" s="342"/>
      <c r="AZ104" s="342"/>
      <c r="BA104" s="342"/>
      <c r="BB104" s="342"/>
      <c r="BC104" s="342"/>
      <c r="BD104" s="343"/>
      <c r="BE104" s="341"/>
      <c r="BF104" s="342"/>
      <c r="BG104" s="342"/>
      <c r="BH104" s="342"/>
      <c r="BI104" s="342"/>
      <c r="BJ104" s="342"/>
      <c r="BK104" s="342"/>
      <c r="BL104" s="342"/>
      <c r="BM104" s="343"/>
    </row>
    <row r="105" spans="29:65" x14ac:dyDescent="0.45">
      <c r="AC105" s="7">
        <v>3.8483999999999997E-2</v>
      </c>
      <c r="AD105" s="341"/>
      <c r="AE105" s="342"/>
      <c r="AF105" s="342"/>
      <c r="AG105" s="342"/>
      <c r="AH105" s="342"/>
      <c r="AI105" s="342"/>
      <c r="AJ105" s="342"/>
      <c r="AK105" s="342">
        <v>3.5865529999999999</v>
      </c>
      <c r="AL105" s="343"/>
      <c r="AM105" s="341"/>
      <c r="AN105" s="342"/>
      <c r="AO105" s="342"/>
      <c r="AP105" s="342"/>
      <c r="AQ105" s="342"/>
      <c r="AR105" s="342"/>
      <c r="AS105" s="342"/>
      <c r="AT105" s="342"/>
      <c r="AU105" s="343"/>
      <c r="AV105" s="341"/>
      <c r="AW105" s="342"/>
      <c r="AX105" s="342"/>
      <c r="AY105" s="342"/>
      <c r="AZ105" s="342"/>
      <c r="BA105" s="342"/>
      <c r="BB105" s="342"/>
      <c r="BC105" s="342"/>
      <c r="BD105" s="343"/>
      <c r="BE105" s="341"/>
      <c r="BF105" s="342"/>
      <c r="BG105" s="342"/>
      <c r="BH105" s="342"/>
      <c r="BI105" s="342"/>
      <c r="BJ105" s="342"/>
      <c r="BK105" s="342"/>
      <c r="BL105" s="342"/>
      <c r="BM105" s="343"/>
    </row>
    <row r="106" spans="29:65" x14ac:dyDescent="0.45">
      <c r="AC106" s="7">
        <v>1.9241999999999999E-2</v>
      </c>
      <c r="AD106" s="341"/>
      <c r="AE106" s="342"/>
      <c r="AF106" s="342"/>
      <c r="AG106" s="342"/>
      <c r="AH106" s="342"/>
      <c r="AI106" s="342"/>
      <c r="AJ106" s="342"/>
      <c r="AK106" s="342">
        <v>1.1717310000000001</v>
      </c>
      <c r="AL106" s="343"/>
      <c r="AM106" s="341"/>
      <c r="AN106" s="342"/>
      <c r="AO106" s="342"/>
      <c r="AP106" s="342"/>
      <c r="AQ106" s="342"/>
      <c r="AR106" s="342"/>
      <c r="AS106" s="342"/>
      <c r="AT106" s="342"/>
      <c r="AU106" s="343"/>
      <c r="AV106" s="341"/>
      <c r="AW106" s="342"/>
      <c r="AX106" s="342"/>
      <c r="AY106" s="342"/>
      <c r="AZ106" s="342"/>
      <c r="BA106" s="342"/>
      <c r="BB106" s="342"/>
      <c r="BC106" s="342"/>
      <c r="BD106" s="343"/>
      <c r="BE106" s="341"/>
      <c r="BF106" s="342"/>
      <c r="BG106" s="342"/>
      <c r="BH106" s="342"/>
      <c r="BI106" s="342"/>
      <c r="BJ106" s="342"/>
      <c r="BK106" s="342"/>
      <c r="BL106" s="342"/>
      <c r="BM106" s="343"/>
    </row>
    <row r="107" spans="29:65" x14ac:dyDescent="0.45">
      <c r="AC107" s="7">
        <v>17.389289999999999</v>
      </c>
      <c r="AD107" s="341"/>
      <c r="AE107" s="342"/>
      <c r="AF107" s="342"/>
      <c r="AG107" s="342"/>
      <c r="AH107" s="342"/>
      <c r="AI107" s="342"/>
      <c r="AJ107" s="342"/>
      <c r="AK107" s="342"/>
      <c r="AL107" s="343">
        <v>87.848429999999993</v>
      </c>
      <c r="AM107" s="341"/>
      <c r="AN107" s="342"/>
      <c r="AO107" s="342"/>
      <c r="AP107" s="342"/>
      <c r="AQ107" s="342"/>
      <c r="AR107" s="342"/>
      <c r="AS107" s="342"/>
      <c r="AT107" s="342"/>
      <c r="AU107" s="343"/>
      <c r="AV107" s="341"/>
      <c r="AW107" s="342"/>
      <c r="AX107" s="342"/>
      <c r="AY107" s="342"/>
      <c r="AZ107" s="342"/>
      <c r="BA107" s="342"/>
      <c r="BB107" s="342"/>
      <c r="BC107" s="342"/>
      <c r="BD107" s="343"/>
      <c r="BE107" s="341"/>
      <c r="BF107" s="342"/>
      <c r="BG107" s="342"/>
      <c r="BH107" s="342"/>
      <c r="BI107" s="342"/>
      <c r="BJ107" s="342"/>
      <c r="BK107" s="342"/>
      <c r="BL107" s="342"/>
      <c r="BM107" s="343"/>
    </row>
    <row r="108" spans="29:65" x14ac:dyDescent="0.45">
      <c r="AC108" s="7">
        <v>8.6946429999999992</v>
      </c>
      <c r="AD108" s="341"/>
      <c r="AE108" s="342"/>
      <c r="AF108" s="342"/>
      <c r="AG108" s="342"/>
      <c r="AH108" s="342"/>
      <c r="AI108" s="342"/>
      <c r="AJ108" s="342"/>
      <c r="AK108" s="342"/>
      <c r="AL108" s="343">
        <v>75.56174</v>
      </c>
      <c r="AM108" s="341"/>
      <c r="AN108" s="342"/>
      <c r="AO108" s="342"/>
      <c r="AP108" s="342"/>
      <c r="AQ108" s="342"/>
      <c r="AR108" s="342"/>
      <c r="AS108" s="342"/>
      <c r="AT108" s="342"/>
      <c r="AU108" s="343"/>
      <c r="AV108" s="341"/>
      <c r="AW108" s="342"/>
      <c r="AX108" s="342"/>
      <c r="AY108" s="342"/>
      <c r="AZ108" s="342"/>
      <c r="BA108" s="342"/>
      <c r="BB108" s="342"/>
      <c r="BC108" s="342"/>
      <c r="BD108" s="343"/>
      <c r="BE108" s="341"/>
      <c r="BF108" s="342"/>
      <c r="BG108" s="342"/>
      <c r="BH108" s="342"/>
      <c r="BI108" s="342"/>
      <c r="BJ108" s="342"/>
      <c r="BK108" s="342"/>
      <c r="BL108" s="342"/>
      <c r="BM108" s="343"/>
    </row>
    <row r="109" spans="29:65" x14ac:dyDescent="0.45">
      <c r="AC109" s="7">
        <v>4.347321</v>
      </c>
      <c r="AD109" s="341"/>
      <c r="AE109" s="342"/>
      <c r="AF109" s="342"/>
      <c r="AG109" s="342"/>
      <c r="AH109" s="342"/>
      <c r="AI109" s="342"/>
      <c r="AJ109" s="342"/>
      <c r="AK109" s="342"/>
      <c r="AL109" s="343">
        <v>54.723990000000001</v>
      </c>
      <c r="AM109" s="341"/>
      <c r="AN109" s="342"/>
      <c r="AO109" s="342"/>
      <c r="AP109" s="342"/>
      <c r="AQ109" s="342"/>
      <c r="AR109" s="342"/>
      <c r="AS109" s="342"/>
      <c r="AT109" s="342"/>
      <c r="AU109" s="343"/>
      <c r="AV109" s="341"/>
      <c r="AW109" s="342"/>
      <c r="AX109" s="342"/>
      <c r="AY109" s="342"/>
      <c r="AZ109" s="342"/>
      <c r="BA109" s="342"/>
      <c r="BB109" s="342"/>
      <c r="BC109" s="342"/>
      <c r="BD109" s="343"/>
      <c r="BE109" s="341"/>
      <c r="BF109" s="342"/>
      <c r="BG109" s="342"/>
      <c r="BH109" s="342"/>
      <c r="BI109" s="342"/>
      <c r="BJ109" s="342"/>
      <c r="BK109" s="342"/>
      <c r="BL109" s="342"/>
      <c r="BM109" s="343"/>
    </row>
    <row r="110" spans="29:65" x14ac:dyDescent="0.45">
      <c r="AC110" s="7">
        <v>2.1736610000000001</v>
      </c>
      <c r="AD110" s="341"/>
      <c r="AE110" s="342"/>
      <c r="AF110" s="342"/>
      <c r="AG110" s="342"/>
      <c r="AH110" s="342"/>
      <c r="AI110" s="342"/>
      <c r="AJ110" s="342"/>
      <c r="AK110" s="342"/>
      <c r="AL110" s="343">
        <v>38.313780000000001</v>
      </c>
      <c r="AM110" s="341"/>
      <c r="AN110" s="342"/>
      <c r="AO110" s="342"/>
      <c r="AP110" s="342"/>
      <c r="AQ110" s="342"/>
      <c r="AR110" s="342"/>
      <c r="AS110" s="342"/>
      <c r="AT110" s="342"/>
      <c r="AU110" s="343"/>
      <c r="AV110" s="341"/>
      <c r="AW110" s="342"/>
      <c r="AX110" s="342"/>
      <c r="AY110" s="342"/>
      <c r="AZ110" s="342"/>
      <c r="BA110" s="342"/>
      <c r="BB110" s="342"/>
      <c r="BC110" s="342"/>
      <c r="BD110" s="343"/>
      <c r="BE110" s="341"/>
      <c r="BF110" s="342"/>
      <c r="BG110" s="342"/>
      <c r="BH110" s="342"/>
      <c r="BI110" s="342"/>
      <c r="BJ110" s="342"/>
      <c r="BK110" s="342"/>
      <c r="BL110" s="342"/>
      <c r="BM110" s="343"/>
    </row>
    <row r="111" spans="29:65" x14ac:dyDescent="0.45">
      <c r="AC111" s="7">
        <v>1.08683</v>
      </c>
      <c r="AD111" s="341"/>
      <c r="AE111" s="342"/>
      <c r="AF111" s="342"/>
      <c r="AG111" s="342"/>
      <c r="AH111" s="342"/>
      <c r="AI111" s="342"/>
      <c r="AJ111" s="342"/>
      <c r="AK111" s="342"/>
      <c r="AL111" s="343">
        <v>28.242609999999999</v>
      </c>
      <c r="AM111" s="341"/>
      <c r="AN111" s="342"/>
      <c r="AO111" s="342"/>
      <c r="AP111" s="342"/>
      <c r="AQ111" s="342"/>
      <c r="AR111" s="342"/>
      <c r="AS111" s="342"/>
      <c r="AT111" s="342"/>
      <c r="AU111" s="343"/>
      <c r="AV111" s="341"/>
      <c r="AW111" s="342"/>
      <c r="AX111" s="342"/>
      <c r="AY111" s="342"/>
      <c r="AZ111" s="342"/>
      <c r="BA111" s="342"/>
      <c r="BB111" s="342"/>
      <c r="BC111" s="342"/>
      <c r="BD111" s="343"/>
      <c r="BE111" s="341"/>
      <c r="BF111" s="342"/>
      <c r="BG111" s="342"/>
      <c r="BH111" s="342"/>
      <c r="BI111" s="342"/>
      <c r="BJ111" s="342"/>
      <c r="BK111" s="342"/>
      <c r="BL111" s="342"/>
      <c r="BM111" s="343"/>
    </row>
    <row r="112" spans="29:65" x14ac:dyDescent="0.45">
      <c r="AC112" s="7">
        <v>0.54341499999999998</v>
      </c>
      <c r="AD112" s="341"/>
      <c r="AE112" s="342"/>
      <c r="AF112" s="342"/>
      <c r="AG112" s="342"/>
      <c r="AH112" s="342"/>
      <c r="AI112" s="342"/>
      <c r="AJ112" s="342"/>
      <c r="AK112" s="342"/>
      <c r="AL112" s="343">
        <v>17.19997</v>
      </c>
      <c r="AM112" s="341"/>
      <c r="AN112" s="342"/>
      <c r="AO112" s="342"/>
      <c r="AP112" s="342"/>
      <c r="AQ112" s="342"/>
      <c r="AR112" s="342"/>
      <c r="AS112" s="342"/>
      <c r="AT112" s="342"/>
      <c r="AU112" s="343"/>
      <c r="AV112" s="341"/>
      <c r="AW112" s="342"/>
      <c r="AX112" s="342"/>
      <c r="AY112" s="342"/>
      <c r="AZ112" s="342"/>
      <c r="BA112" s="342"/>
      <c r="BB112" s="342"/>
      <c r="BC112" s="342"/>
      <c r="BD112" s="343"/>
      <c r="BE112" s="341"/>
      <c r="BF112" s="342"/>
      <c r="BG112" s="342"/>
      <c r="BH112" s="342"/>
      <c r="BI112" s="342"/>
      <c r="BJ112" s="342"/>
      <c r="BK112" s="342"/>
      <c r="BL112" s="342"/>
      <c r="BM112" s="343"/>
    </row>
    <row r="113" spans="29:65" x14ac:dyDescent="0.45">
      <c r="AC113" s="7">
        <v>0.27170800000000001</v>
      </c>
      <c r="AD113" s="341"/>
      <c r="AE113" s="342"/>
      <c r="AF113" s="342"/>
      <c r="AG113" s="342"/>
      <c r="AH113" s="342"/>
      <c r="AI113" s="342"/>
      <c r="AJ113" s="342"/>
      <c r="AK113" s="342"/>
      <c r="AL113" s="343">
        <v>8.9808850000000007</v>
      </c>
      <c r="AM113" s="341"/>
      <c r="AN113" s="342"/>
      <c r="AO113" s="342"/>
      <c r="AP113" s="342"/>
      <c r="AQ113" s="342"/>
      <c r="AR113" s="342"/>
      <c r="AS113" s="342"/>
      <c r="AT113" s="342"/>
      <c r="AU113" s="343"/>
      <c r="AV113" s="341"/>
      <c r="AW113" s="342"/>
      <c r="AX113" s="342"/>
      <c r="AY113" s="342"/>
      <c r="AZ113" s="342"/>
      <c r="BA113" s="342"/>
      <c r="BB113" s="342"/>
      <c r="BC113" s="342"/>
      <c r="BD113" s="343"/>
      <c r="BE113" s="341"/>
      <c r="BF113" s="342"/>
      <c r="BG113" s="342"/>
      <c r="BH113" s="342"/>
      <c r="BI113" s="342"/>
      <c r="BJ113" s="342"/>
      <c r="BK113" s="342"/>
      <c r="BL113" s="342"/>
      <c r="BM113" s="343"/>
    </row>
    <row r="114" spans="29:65" x14ac:dyDescent="0.45">
      <c r="AC114" s="7">
        <v>0.135854</v>
      </c>
      <c r="AD114" s="341"/>
      <c r="AE114" s="342"/>
      <c r="AF114" s="342"/>
      <c r="AG114" s="342"/>
      <c r="AH114" s="342"/>
      <c r="AI114" s="342"/>
      <c r="AJ114" s="342"/>
      <c r="AK114" s="342"/>
      <c r="AL114" s="343">
        <v>2.7956059999999998</v>
      </c>
      <c r="AM114" s="341"/>
      <c r="AN114" s="342"/>
      <c r="AO114" s="342"/>
      <c r="AP114" s="342"/>
      <c r="AQ114" s="342"/>
      <c r="AR114" s="342"/>
      <c r="AS114" s="342"/>
      <c r="AT114" s="342"/>
      <c r="AU114" s="343"/>
      <c r="AV114" s="341"/>
      <c r="AW114" s="342"/>
      <c r="AX114" s="342"/>
      <c r="AY114" s="342"/>
      <c r="AZ114" s="342"/>
      <c r="BA114" s="342"/>
      <c r="BB114" s="342"/>
      <c r="BC114" s="342"/>
      <c r="BD114" s="343"/>
      <c r="BE114" s="341"/>
      <c r="BF114" s="342"/>
      <c r="BG114" s="342"/>
      <c r="BH114" s="342"/>
      <c r="BI114" s="342"/>
      <c r="BJ114" s="342"/>
      <c r="BK114" s="342"/>
      <c r="BL114" s="342"/>
      <c r="BM114" s="343"/>
    </row>
    <row r="115" spans="29:65" x14ac:dyDescent="0.45">
      <c r="AC115" s="7">
        <v>6.7927000000000001E-2</v>
      </c>
      <c r="AD115" s="341"/>
      <c r="AE115" s="342"/>
      <c r="AF115" s="342"/>
      <c r="AG115" s="342"/>
      <c r="AH115" s="342"/>
      <c r="AI115" s="342"/>
      <c r="AJ115" s="342"/>
      <c r="AK115" s="342"/>
      <c r="AL115" s="343">
        <v>-0.98895</v>
      </c>
      <c r="AM115" s="341"/>
      <c r="AN115" s="342"/>
      <c r="AO115" s="342"/>
      <c r="AP115" s="342"/>
      <c r="AQ115" s="342"/>
      <c r="AR115" s="342"/>
      <c r="AS115" s="342"/>
      <c r="AT115" s="342"/>
      <c r="AU115" s="343"/>
      <c r="AV115" s="341"/>
      <c r="AW115" s="342"/>
      <c r="AX115" s="342"/>
      <c r="AY115" s="342"/>
      <c r="AZ115" s="342"/>
      <c r="BA115" s="342"/>
      <c r="BB115" s="342"/>
      <c r="BC115" s="342"/>
      <c r="BD115" s="343"/>
      <c r="BE115" s="341"/>
      <c r="BF115" s="342"/>
      <c r="BG115" s="342"/>
      <c r="BH115" s="342"/>
      <c r="BI115" s="342"/>
      <c r="BJ115" s="342"/>
      <c r="BK115" s="342"/>
      <c r="BL115" s="342"/>
      <c r="BM115" s="343"/>
    </row>
    <row r="116" spans="29:65" x14ac:dyDescent="0.45">
      <c r="AC116" s="7">
        <v>3.3963E-2</v>
      </c>
      <c r="AD116" s="341"/>
      <c r="AE116" s="342"/>
      <c r="AF116" s="342"/>
      <c r="AG116" s="342"/>
      <c r="AH116" s="342"/>
      <c r="AI116" s="342"/>
      <c r="AJ116" s="342"/>
      <c r="AK116" s="342"/>
      <c r="AL116" s="343">
        <v>-2.3413200000000001</v>
      </c>
      <c r="AM116" s="341"/>
      <c r="AN116" s="342"/>
      <c r="AO116" s="342"/>
      <c r="AP116" s="342"/>
      <c r="AQ116" s="342"/>
      <c r="AR116" s="342"/>
      <c r="AS116" s="342"/>
      <c r="AT116" s="342"/>
      <c r="AU116" s="343"/>
      <c r="AV116" s="341"/>
      <c r="AW116" s="342"/>
      <c r="AX116" s="342"/>
      <c r="AY116" s="342"/>
      <c r="AZ116" s="342"/>
      <c r="BA116" s="342"/>
      <c r="BB116" s="342"/>
      <c r="BC116" s="342"/>
      <c r="BD116" s="343"/>
      <c r="BE116" s="341"/>
      <c r="BF116" s="342"/>
      <c r="BG116" s="342"/>
      <c r="BH116" s="342"/>
      <c r="BI116" s="342"/>
      <c r="BJ116" s="342"/>
      <c r="BK116" s="342"/>
      <c r="BL116" s="342"/>
      <c r="BM116" s="343"/>
    </row>
    <row r="117" spans="29:65" x14ac:dyDescent="0.45">
      <c r="AC117" s="7">
        <v>1.6982000000000001E-2</v>
      </c>
      <c r="AD117" s="341"/>
      <c r="AE117" s="342"/>
      <c r="AF117" s="342"/>
      <c r="AG117" s="342"/>
      <c r="AH117" s="342"/>
      <c r="AI117" s="342"/>
      <c r="AJ117" s="342"/>
      <c r="AK117" s="342"/>
      <c r="AL117" s="343">
        <v>-2.0093399999999999</v>
      </c>
      <c r="AM117" s="341"/>
      <c r="AN117" s="342"/>
      <c r="AO117" s="342"/>
      <c r="AP117" s="342"/>
      <c r="AQ117" s="342"/>
      <c r="AR117" s="342"/>
      <c r="AS117" s="342"/>
      <c r="AT117" s="342"/>
      <c r="AU117" s="343"/>
      <c r="AV117" s="341"/>
      <c r="AW117" s="342"/>
      <c r="AX117" s="342"/>
      <c r="AY117" s="342"/>
      <c r="AZ117" s="342"/>
      <c r="BA117" s="342"/>
      <c r="BB117" s="342"/>
      <c r="BC117" s="342"/>
      <c r="BD117" s="343"/>
      <c r="BE117" s="341"/>
      <c r="BF117" s="342"/>
      <c r="BG117" s="342"/>
      <c r="BH117" s="342"/>
      <c r="BI117" s="342"/>
      <c r="BJ117" s="342"/>
      <c r="BK117" s="342"/>
      <c r="BL117" s="342"/>
      <c r="BM117" s="343"/>
    </row>
    <row r="118" spans="29:65" x14ac:dyDescent="0.45">
      <c r="AC118" s="7">
        <v>22.210709999999999</v>
      </c>
      <c r="AD118" s="341"/>
      <c r="AE118" s="342"/>
      <c r="AF118" s="342"/>
      <c r="AG118" s="342"/>
      <c r="AH118" s="342"/>
      <c r="AI118" s="342"/>
      <c r="AJ118" s="342"/>
      <c r="AK118" s="342"/>
      <c r="AL118" s="343"/>
      <c r="AM118" s="341">
        <v>91.631523999999999</v>
      </c>
      <c r="AN118" s="342"/>
      <c r="AO118" s="342"/>
      <c r="AP118" s="342"/>
      <c r="AQ118" s="342"/>
      <c r="AR118" s="342"/>
      <c r="AS118" s="342"/>
      <c r="AT118" s="342"/>
      <c r="AU118" s="343"/>
      <c r="AV118" s="341"/>
      <c r="AW118" s="342"/>
      <c r="AX118" s="342"/>
      <c r="AY118" s="342"/>
      <c r="AZ118" s="342"/>
      <c r="BA118" s="342"/>
      <c r="BB118" s="342"/>
      <c r="BC118" s="342"/>
      <c r="BD118" s="343"/>
      <c r="BE118" s="341"/>
      <c r="BF118" s="342"/>
      <c r="BG118" s="342"/>
      <c r="BH118" s="342"/>
      <c r="BI118" s="342"/>
      <c r="BJ118" s="342"/>
      <c r="BK118" s="342"/>
      <c r="BL118" s="342"/>
      <c r="BM118" s="343"/>
    </row>
    <row r="119" spans="29:65" x14ac:dyDescent="0.45">
      <c r="AC119" s="7">
        <v>11.105359999999999</v>
      </c>
      <c r="AD119" s="341"/>
      <c r="AE119" s="342"/>
      <c r="AF119" s="342"/>
      <c r="AG119" s="342"/>
      <c r="AH119" s="342"/>
      <c r="AI119" s="342"/>
      <c r="AJ119" s="342"/>
      <c r="AK119" s="342"/>
      <c r="AL119" s="343"/>
      <c r="AM119" s="341">
        <v>94.155824999999993</v>
      </c>
      <c r="AN119" s="342"/>
      <c r="AO119" s="342"/>
      <c r="AP119" s="342"/>
      <c r="AQ119" s="342"/>
      <c r="AR119" s="342"/>
      <c r="AS119" s="342"/>
      <c r="AT119" s="342"/>
      <c r="AU119" s="343"/>
      <c r="AV119" s="341"/>
      <c r="AW119" s="342"/>
      <c r="AX119" s="342"/>
      <c r="AY119" s="342"/>
      <c r="AZ119" s="342"/>
      <c r="BA119" s="342"/>
      <c r="BB119" s="342"/>
      <c r="BC119" s="342"/>
      <c r="BD119" s="343"/>
      <c r="BE119" s="341"/>
      <c r="BF119" s="342"/>
      <c r="BG119" s="342"/>
      <c r="BH119" s="342"/>
      <c r="BI119" s="342"/>
      <c r="BJ119" s="342"/>
      <c r="BK119" s="342"/>
      <c r="BL119" s="342"/>
      <c r="BM119" s="343"/>
    </row>
    <row r="120" spans="29:65" x14ac:dyDescent="0.45">
      <c r="AC120" s="7">
        <v>5.5526790000000004</v>
      </c>
      <c r="AD120" s="341"/>
      <c r="AE120" s="342"/>
      <c r="AF120" s="342"/>
      <c r="AG120" s="342"/>
      <c r="AH120" s="342"/>
      <c r="AI120" s="342"/>
      <c r="AJ120" s="342"/>
      <c r="AK120" s="342"/>
      <c r="AL120" s="343"/>
      <c r="AM120" s="341">
        <v>91.278599999999997</v>
      </c>
      <c r="AN120" s="342"/>
      <c r="AO120" s="342"/>
      <c r="AP120" s="342"/>
      <c r="AQ120" s="342"/>
      <c r="AR120" s="342"/>
      <c r="AS120" s="342"/>
      <c r="AT120" s="342"/>
      <c r="AU120" s="343"/>
      <c r="AV120" s="341"/>
      <c r="AW120" s="342"/>
      <c r="AX120" s="342"/>
      <c r="AY120" s="342"/>
      <c r="AZ120" s="342"/>
      <c r="BA120" s="342"/>
      <c r="BB120" s="342"/>
      <c r="BC120" s="342"/>
      <c r="BD120" s="343"/>
      <c r="BE120" s="341"/>
      <c r="BF120" s="342"/>
      <c r="BG120" s="342"/>
      <c r="BH120" s="342"/>
      <c r="BI120" s="342"/>
      <c r="BJ120" s="342"/>
      <c r="BK120" s="342"/>
      <c r="BL120" s="342"/>
      <c r="BM120" s="343"/>
    </row>
    <row r="121" spans="29:65" x14ac:dyDescent="0.45">
      <c r="AC121" s="7">
        <v>2.7763390000000001</v>
      </c>
      <c r="AD121" s="341"/>
      <c r="AE121" s="342"/>
      <c r="AF121" s="342"/>
      <c r="AG121" s="342"/>
      <c r="AH121" s="342"/>
      <c r="AI121" s="342"/>
      <c r="AJ121" s="342"/>
      <c r="AK121" s="342"/>
      <c r="AL121" s="343"/>
      <c r="AM121" s="341">
        <v>71.610588000000007</v>
      </c>
      <c r="AN121" s="342"/>
      <c r="AO121" s="342"/>
      <c r="AP121" s="342"/>
      <c r="AQ121" s="342"/>
      <c r="AR121" s="342"/>
      <c r="AS121" s="342"/>
      <c r="AT121" s="342"/>
      <c r="AU121" s="343"/>
      <c r="AV121" s="341"/>
      <c r="AW121" s="342"/>
      <c r="AX121" s="342"/>
      <c r="AY121" s="342"/>
      <c r="AZ121" s="342"/>
      <c r="BA121" s="342"/>
      <c r="BB121" s="342"/>
      <c r="BC121" s="342"/>
      <c r="BD121" s="343"/>
      <c r="BE121" s="341"/>
      <c r="BF121" s="342"/>
      <c r="BG121" s="342"/>
      <c r="BH121" s="342"/>
      <c r="BI121" s="342"/>
      <c r="BJ121" s="342"/>
      <c r="BK121" s="342"/>
      <c r="BL121" s="342"/>
      <c r="BM121" s="343"/>
    </row>
    <row r="122" spans="29:65" x14ac:dyDescent="0.45">
      <c r="AC122" s="7">
        <v>1.3881699999999999</v>
      </c>
      <c r="AD122" s="341"/>
      <c r="AE122" s="342"/>
      <c r="AF122" s="342"/>
      <c r="AG122" s="342"/>
      <c r="AH122" s="342"/>
      <c r="AI122" s="342"/>
      <c r="AJ122" s="342"/>
      <c r="AK122" s="342"/>
      <c r="AL122" s="343"/>
      <c r="AM122" s="341">
        <v>51.284582</v>
      </c>
      <c r="AN122" s="342"/>
      <c r="AO122" s="342"/>
      <c r="AP122" s="342"/>
      <c r="AQ122" s="342"/>
      <c r="AR122" s="342"/>
      <c r="AS122" s="342"/>
      <c r="AT122" s="342"/>
      <c r="AU122" s="343"/>
      <c r="AV122" s="341"/>
      <c r="AW122" s="342"/>
      <c r="AX122" s="342"/>
      <c r="AY122" s="342"/>
      <c r="AZ122" s="342"/>
      <c r="BA122" s="342"/>
      <c r="BB122" s="342"/>
      <c r="BC122" s="342"/>
      <c r="BD122" s="343"/>
      <c r="BE122" s="341"/>
      <c r="BF122" s="342"/>
      <c r="BG122" s="342"/>
      <c r="BH122" s="342"/>
      <c r="BI122" s="342"/>
      <c r="BJ122" s="342"/>
      <c r="BK122" s="342"/>
      <c r="BL122" s="342"/>
      <c r="BM122" s="343"/>
    </row>
    <row r="123" spans="29:65" x14ac:dyDescent="0.45">
      <c r="AC123" s="7">
        <v>0.69408499999999995</v>
      </c>
      <c r="AD123" s="341"/>
      <c r="AE123" s="342"/>
      <c r="AF123" s="342"/>
      <c r="AG123" s="342"/>
      <c r="AH123" s="342"/>
      <c r="AI123" s="342"/>
      <c r="AJ123" s="342"/>
      <c r="AK123" s="342"/>
      <c r="AL123" s="343"/>
      <c r="AM123" s="341">
        <v>32.711230999999998</v>
      </c>
      <c r="AN123" s="342"/>
      <c r="AO123" s="342"/>
      <c r="AP123" s="342"/>
      <c r="AQ123" s="342"/>
      <c r="AR123" s="342"/>
      <c r="AS123" s="342"/>
      <c r="AT123" s="342"/>
      <c r="AU123" s="343"/>
      <c r="AV123" s="341"/>
      <c r="AW123" s="342"/>
      <c r="AX123" s="342"/>
      <c r="AY123" s="342"/>
      <c r="AZ123" s="342"/>
      <c r="BA123" s="342"/>
      <c r="BB123" s="342"/>
      <c r="BC123" s="342"/>
      <c r="BD123" s="343"/>
      <c r="BE123" s="341"/>
      <c r="BF123" s="342"/>
      <c r="BG123" s="342"/>
      <c r="BH123" s="342"/>
      <c r="BI123" s="342"/>
      <c r="BJ123" s="342"/>
      <c r="BK123" s="342"/>
      <c r="BL123" s="342"/>
      <c r="BM123" s="343"/>
    </row>
    <row r="124" spans="29:65" x14ac:dyDescent="0.45">
      <c r="AC124" s="7">
        <v>0.34704200000000002</v>
      </c>
      <c r="AD124" s="341"/>
      <c r="AE124" s="342"/>
      <c r="AF124" s="342"/>
      <c r="AG124" s="342"/>
      <c r="AH124" s="342"/>
      <c r="AI124" s="342"/>
      <c r="AJ124" s="342"/>
      <c r="AK124" s="342"/>
      <c r="AL124" s="343"/>
      <c r="AM124" s="341">
        <v>22.530283000000001</v>
      </c>
      <c r="AN124" s="342"/>
      <c r="AO124" s="342"/>
      <c r="AP124" s="342"/>
      <c r="AQ124" s="342"/>
      <c r="AR124" s="342"/>
      <c r="AS124" s="342"/>
      <c r="AT124" s="342"/>
      <c r="AU124" s="343"/>
      <c r="AV124" s="341"/>
      <c r="AW124" s="342"/>
      <c r="AX124" s="342"/>
      <c r="AY124" s="342"/>
      <c r="AZ124" s="342"/>
      <c r="BA124" s="342"/>
      <c r="BB124" s="342"/>
      <c r="BC124" s="342"/>
      <c r="BD124" s="343"/>
      <c r="BE124" s="341"/>
      <c r="BF124" s="342"/>
      <c r="BG124" s="342"/>
      <c r="BH124" s="342"/>
      <c r="BI124" s="342"/>
      <c r="BJ124" s="342"/>
      <c r="BK124" s="342"/>
      <c r="BL124" s="342"/>
      <c r="BM124" s="343"/>
    </row>
    <row r="125" spans="29:65" x14ac:dyDescent="0.45">
      <c r="AC125" s="7">
        <v>0.17352100000000001</v>
      </c>
      <c r="AD125" s="341"/>
      <c r="AE125" s="342"/>
      <c r="AF125" s="342"/>
      <c r="AG125" s="342"/>
      <c r="AH125" s="342"/>
      <c r="AI125" s="342"/>
      <c r="AJ125" s="342"/>
      <c r="AK125" s="342"/>
      <c r="AL125" s="343"/>
      <c r="AM125" s="341">
        <v>16.049050000000001</v>
      </c>
      <c r="AN125" s="342"/>
      <c r="AO125" s="342"/>
      <c r="AP125" s="342"/>
      <c r="AQ125" s="342"/>
      <c r="AR125" s="342"/>
      <c r="AS125" s="342"/>
      <c r="AT125" s="342"/>
      <c r="AU125" s="343"/>
      <c r="AV125" s="341"/>
      <c r="AW125" s="342"/>
      <c r="AX125" s="342"/>
      <c r="AY125" s="342"/>
      <c r="AZ125" s="342"/>
      <c r="BA125" s="342"/>
      <c r="BB125" s="342"/>
      <c r="BC125" s="342"/>
      <c r="BD125" s="343"/>
      <c r="BE125" s="341"/>
      <c r="BF125" s="342"/>
      <c r="BG125" s="342"/>
      <c r="BH125" s="342"/>
      <c r="BI125" s="342"/>
      <c r="BJ125" s="342"/>
      <c r="BK125" s="342"/>
      <c r="BL125" s="342"/>
      <c r="BM125" s="343"/>
    </row>
    <row r="126" spans="29:65" x14ac:dyDescent="0.45">
      <c r="AC126" s="7">
        <v>8.6761000000000005E-2</v>
      </c>
      <c r="AD126" s="341"/>
      <c r="AE126" s="342"/>
      <c r="AF126" s="342"/>
      <c r="AG126" s="342"/>
      <c r="AH126" s="342"/>
      <c r="AI126" s="342"/>
      <c r="AJ126" s="342"/>
      <c r="AK126" s="342"/>
      <c r="AL126" s="343"/>
      <c r="AM126" s="341">
        <v>10.841932</v>
      </c>
      <c r="AN126" s="342"/>
      <c r="AO126" s="342"/>
      <c r="AP126" s="342"/>
      <c r="AQ126" s="342"/>
      <c r="AR126" s="342"/>
      <c r="AS126" s="342"/>
      <c r="AT126" s="342"/>
      <c r="AU126" s="343"/>
      <c r="AV126" s="341"/>
      <c r="AW126" s="342"/>
      <c r="AX126" s="342"/>
      <c r="AY126" s="342"/>
      <c r="AZ126" s="342"/>
      <c r="BA126" s="342"/>
      <c r="BB126" s="342"/>
      <c r="BC126" s="342"/>
      <c r="BD126" s="343"/>
      <c r="BE126" s="341"/>
      <c r="BF126" s="342"/>
      <c r="BG126" s="342"/>
      <c r="BH126" s="342"/>
      <c r="BI126" s="342"/>
      <c r="BJ126" s="342"/>
      <c r="BK126" s="342"/>
      <c r="BL126" s="342"/>
      <c r="BM126" s="343"/>
    </row>
    <row r="127" spans="29:65" x14ac:dyDescent="0.45">
      <c r="AC127" s="7">
        <v>4.3380000000000002E-2</v>
      </c>
      <c r="AD127" s="341"/>
      <c r="AE127" s="342"/>
      <c r="AF127" s="342"/>
      <c r="AG127" s="342"/>
      <c r="AH127" s="342"/>
      <c r="AI127" s="342"/>
      <c r="AJ127" s="342"/>
      <c r="AK127" s="342"/>
      <c r="AL127" s="343"/>
      <c r="AM127" s="341">
        <v>6.4902049000000002</v>
      </c>
      <c r="AN127" s="342"/>
      <c r="AO127" s="342"/>
      <c r="AP127" s="342"/>
      <c r="AQ127" s="342"/>
      <c r="AR127" s="342"/>
      <c r="AS127" s="342"/>
      <c r="AT127" s="342"/>
      <c r="AU127" s="343"/>
      <c r="AV127" s="341"/>
      <c r="AW127" s="342"/>
      <c r="AX127" s="342"/>
      <c r="AY127" s="342"/>
      <c r="AZ127" s="342"/>
      <c r="BA127" s="342"/>
      <c r="BB127" s="342"/>
      <c r="BC127" s="342"/>
      <c r="BD127" s="343"/>
      <c r="BE127" s="341"/>
      <c r="BF127" s="342"/>
      <c r="BG127" s="342"/>
      <c r="BH127" s="342"/>
      <c r="BI127" s="342"/>
      <c r="BJ127" s="342"/>
      <c r="BK127" s="342"/>
      <c r="BL127" s="342"/>
      <c r="BM127" s="343"/>
    </row>
    <row r="128" spans="29:65" x14ac:dyDescent="0.45">
      <c r="AC128" s="7">
        <v>2.1690000000000001E-2</v>
      </c>
      <c r="AD128" s="341"/>
      <c r="AE128" s="342"/>
      <c r="AF128" s="342"/>
      <c r="AG128" s="342"/>
      <c r="AH128" s="342"/>
      <c r="AI128" s="342"/>
      <c r="AJ128" s="342"/>
      <c r="AK128" s="342"/>
      <c r="AL128" s="343"/>
      <c r="AM128" s="341">
        <v>3.1733213999999998</v>
      </c>
      <c r="AN128" s="342"/>
      <c r="AO128" s="342"/>
      <c r="AP128" s="342"/>
      <c r="AQ128" s="342"/>
      <c r="AR128" s="342"/>
      <c r="AS128" s="342"/>
      <c r="AT128" s="342"/>
      <c r="AU128" s="343"/>
      <c r="AV128" s="341"/>
      <c r="AW128" s="342"/>
      <c r="AX128" s="342"/>
      <c r="AY128" s="342"/>
      <c r="AZ128" s="342"/>
      <c r="BA128" s="342"/>
      <c r="BB128" s="342"/>
      <c r="BC128" s="342"/>
      <c r="BD128" s="343"/>
      <c r="BE128" s="341"/>
      <c r="BF128" s="342"/>
      <c r="BG128" s="342"/>
      <c r="BH128" s="342"/>
      <c r="BI128" s="342"/>
      <c r="BJ128" s="342"/>
      <c r="BK128" s="342"/>
      <c r="BL128" s="342"/>
      <c r="BM128" s="343"/>
    </row>
    <row r="129" spans="29:65" x14ac:dyDescent="0.45">
      <c r="AC129" s="7">
        <v>17.389289999999999</v>
      </c>
      <c r="AD129" s="341"/>
      <c r="AE129" s="342"/>
      <c r="AF129" s="342"/>
      <c r="AG129" s="342"/>
      <c r="AH129" s="342"/>
      <c r="AI129" s="342"/>
      <c r="AJ129" s="342"/>
      <c r="AK129" s="342"/>
      <c r="AL129" s="343"/>
      <c r="AM129" s="341"/>
      <c r="AN129" s="342">
        <v>78.95917</v>
      </c>
      <c r="AO129" s="342"/>
      <c r="AP129" s="342"/>
      <c r="AQ129" s="342"/>
      <c r="AR129" s="342"/>
      <c r="AS129" s="342"/>
      <c r="AT129" s="342"/>
      <c r="AU129" s="343"/>
      <c r="AV129" s="341"/>
      <c r="AW129" s="342"/>
      <c r="AX129" s="342"/>
      <c r="AY129" s="342"/>
      <c r="AZ129" s="342"/>
      <c r="BA129" s="342"/>
      <c r="BB129" s="342"/>
      <c r="BC129" s="342"/>
      <c r="BD129" s="343"/>
      <c r="BE129" s="341"/>
      <c r="BF129" s="342"/>
      <c r="BG129" s="342"/>
      <c r="BH129" s="342"/>
      <c r="BI129" s="342"/>
      <c r="BJ129" s="342"/>
      <c r="BK129" s="342"/>
      <c r="BL129" s="342"/>
      <c r="BM129" s="343"/>
    </row>
    <row r="130" spans="29:65" x14ac:dyDescent="0.45">
      <c r="AC130" s="7">
        <v>8.6946429999999992</v>
      </c>
      <c r="AD130" s="341"/>
      <c r="AE130" s="342"/>
      <c r="AF130" s="342"/>
      <c r="AG130" s="342"/>
      <c r="AH130" s="342"/>
      <c r="AI130" s="342"/>
      <c r="AJ130" s="342"/>
      <c r="AK130" s="342"/>
      <c r="AL130" s="343"/>
      <c r="AM130" s="341"/>
      <c r="AN130" s="342">
        <v>92.17586</v>
      </c>
      <c r="AO130" s="342"/>
      <c r="AP130" s="342"/>
      <c r="AQ130" s="342"/>
      <c r="AR130" s="342"/>
      <c r="AS130" s="342"/>
      <c r="AT130" s="342"/>
      <c r="AU130" s="343"/>
      <c r="AV130" s="341"/>
      <c r="AW130" s="342"/>
      <c r="AX130" s="342"/>
      <c r="AY130" s="342"/>
      <c r="AZ130" s="342"/>
      <c r="BA130" s="342"/>
      <c r="BB130" s="342"/>
      <c r="BC130" s="342"/>
      <c r="BD130" s="343"/>
      <c r="BE130" s="341"/>
      <c r="BF130" s="342"/>
      <c r="BG130" s="342"/>
      <c r="BH130" s="342"/>
      <c r="BI130" s="342"/>
      <c r="BJ130" s="342"/>
      <c r="BK130" s="342"/>
      <c r="BL130" s="342"/>
      <c r="BM130" s="343"/>
    </row>
    <row r="131" spans="29:65" x14ac:dyDescent="0.45">
      <c r="AC131" s="7">
        <v>4.347321</v>
      </c>
      <c r="AD131" s="341"/>
      <c r="AE131" s="342"/>
      <c r="AF131" s="342"/>
      <c r="AG131" s="342"/>
      <c r="AH131" s="342"/>
      <c r="AI131" s="342"/>
      <c r="AJ131" s="342"/>
      <c r="AK131" s="342"/>
      <c r="AL131" s="343"/>
      <c r="AM131" s="341"/>
      <c r="AN131" s="342">
        <v>93.297439999999995</v>
      </c>
      <c r="AO131" s="342"/>
      <c r="AP131" s="342"/>
      <c r="AQ131" s="342"/>
      <c r="AR131" s="342"/>
      <c r="AS131" s="342"/>
      <c r="AT131" s="342"/>
      <c r="AU131" s="343"/>
      <c r="AV131" s="341"/>
      <c r="AW131" s="342"/>
      <c r="AX131" s="342"/>
      <c r="AY131" s="342"/>
      <c r="AZ131" s="342"/>
      <c r="BA131" s="342"/>
      <c r="BB131" s="342"/>
      <c r="BC131" s="342"/>
      <c r="BD131" s="343"/>
      <c r="BE131" s="341"/>
      <c r="BF131" s="342"/>
      <c r="BG131" s="342"/>
      <c r="BH131" s="342"/>
      <c r="BI131" s="342"/>
      <c r="BJ131" s="342"/>
      <c r="BK131" s="342"/>
      <c r="BL131" s="342"/>
      <c r="BM131" s="343"/>
    </row>
    <row r="132" spans="29:65" x14ac:dyDescent="0.45">
      <c r="AC132" s="7">
        <v>2.1736610000000001</v>
      </c>
      <c r="AD132" s="341"/>
      <c r="AE132" s="342"/>
      <c r="AF132" s="342"/>
      <c r="AG132" s="342"/>
      <c r="AH132" s="342"/>
      <c r="AI132" s="342"/>
      <c r="AJ132" s="342"/>
      <c r="AK132" s="342"/>
      <c r="AL132" s="343"/>
      <c r="AM132" s="341"/>
      <c r="AN132" s="342">
        <v>81.627039999999994</v>
      </c>
      <c r="AO132" s="342"/>
      <c r="AP132" s="342"/>
      <c r="AQ132" s="342"/>
      <c r="AR132" s="342"/>
      <c r="AS132" s="342"/>
      <c r="AT132" s="342"/>
      <c r="AU132" s="343"/>
      <c r="AV132" s="341"/>
      <c r="AW132" s="342"/>
      <c r="AX132" s="342"/>
      <c r="AY132" s="342"/>
      <c r="AZ132" s="342"/>
      <c r="BA132" s="342"/>
      <c r="BB132" s="342"/>
      <c r="BC132" s="342"/>
      <c r="BD132" s="343"/>
      <c r="BE132" s="341"/>
      <c r="BF132" s="342"/>
      <c r="BG132" s="342"/>
      <c r="BH132" s="342"/>
      <c r="BI132" s="342"/>
      <c r="BJ132" s="342"/>
      <c r="BK132" s="342"/>
      <c r="BL132" s="342"/>
      <c r="BM132" s="343"/>
    </row>
    <row r="133" spans="29:65" x14ac:dyDescent="0.45">
      <c r="AC133" s="7">
        <v>1.08683</v>
      </c>
      <c r="AD133" s="341"/>
      <c r="AE133" s="342"/>
      <c r="AF133" s="342"/>
      <c r="AG133" s="342"/>
      <c r="AH133" s="342"/>
      <c r="AI133" s="342"/>
      <c r="AJ133" s="342"/>
      <c r="AK133" s="342"/>
      <c r="AL133" s="343"/>
      <c r="AM133" s="341"/>
      <c r="AN133" s="342">
        <v>58.417830000000002</v>
      </c>
      <c r="AO133" s="342"/>
      <c r="AP133" s="342"/>
      <c r="AQ133" s="342"/>
      <c r="AR133" s="342"/>
      <c r="AS133" s="342"/>
      <c r="AT133" s="342"/>
      <c r="AU133" s="343"/>
      <c r="AV133" s="341"/>
      <c r="AW133" s="342"/>
      <c r="AX133" s="342"/>
      <c r="AY133" s="342"/>
      <c r="AZ133" s="342"/>
      <c r="BA133" s="342"/>
      <c r="BB133" s="342"/>
      <c r="BC133" s="342"/>
      <c r="BD133" s="343"/>
      <c r="BE133" s="341"/>
      <c r="BF133" s="342"/>
      <c r="BG133" s="342"/>
      <c r="BH133" s="342"/>
      <c r="BI133" s="342"/>
      <c r="BJ133" s="342"/>
      <c r="BK133" s="342"/>
      <c r="BL133" s="342"/>
      <c r="BM133" s="343"/>
    </row>
    <row r="134" spans="29:65" x14ac:dyDescent="0.45">
      <c r="AC134" s="7">
        <v>0.54341499999999998</v>
      </c>
      <c r="AD134" s="341"/>
      <c r="AE134" s="342"/>
      <c r="AF134" s="342"/>
      <c r="AG134" s="342"/>
      <c r="AH134" s="342"/>
      <c r="AI134" s="342"/>
      <c r="AJ134" s="342"/>
      <c r="AK134" s="342"/>
      <c r="AL134" s="343"/>
      <c r="AM134" s="341"/>
      <c r="AN134" s="342">
        <v>37.643189999999997</v>
      </c>
      <c r="AO134" s="342"/>
      <c r="AP134" s="342"/>
      <c r="AQ134" s="342"/>
      <c r="AR134" s="342"/>
      <c r="AS134" s="342"/>
      <c r="AT134" s="342"/>
      <c r="AU134" s="343"/>
      <c r="AV134" s="341"/>
      <c r="AW134" s="342"/>
      <c r="AX134" s="342"/>
      <c r="AY134" s="342"/>
      <c r="AZ134" s="342"/>
      <c r="BA134" s="342"/>
      <c r="BB134" s="342"/>
      <c r="BC134" s="342"/>
      <c r="BD134" s="343"/>
      <c r="BE134" s="341"/>
      <c r="BF134" s="342"/>
      <c r="BG134" s="342"/>
      <c r="BH134" s="342"/>
      <c r="BI134" s="342"/>
      <c r="BJ134" s="342"/>
      <c r="BK134" s="342"/>
      <c r="BL134" s="342"/>
      <c r="BM134" s="343"/>
    </row>
    <row r="135" spans="29:65" x14ac:dyDescent="0.45">
      <c r="AC135" s="7">
        <v>0.27170800000000001</v>
      </c>
      <c r="AD135" s="341"/>
      <c r="AE135" s="342"/>
      <c r="AF135" s="342"/>
      <c r="AG135" s="342"/>
      <c r="AH135" s="342"/>
      <c r="AI135" s="342"/>
      <c r="AJ135" s="342"/>
      <c r="AK135" s="342"/>
      <c r="AL135" s="343"/>
      <c r="AM135" s="341"/>
      <c r="AN135" s="342">
        <v>22.77553</v>
      </c>
      <c r="AO135" s="342"/>
      <c r="AP135" s="342"/>
      <c r="AQ135" s="342"/>
      <c r="AR135" s="342"/>
      <c r="AS135" s="342"/>
      <c r="AT135" s="342"/>
      <c r="AU135" s="343"/>
      <c r="AV135" s="341"/>
      <c r="AW135" s="342"/>
      <c r="AX135" s="342"/>
      <c r="AY135" s="342"/>
      <c r="AZ135" s="342"/>
      <c r="BA135" s="342"/>
      <c r="BB135" s="342"/>
      <c r="BC135" s="342"/>
      <c r="BD135" s="343"/>
      <c r="BE135" s="341"/>
      <c r="BF135" s="342"/>
      <c r="BG135" s="342"/>
      <c r="BH135" s="342"/>
      <c r="BI135" s="342"/>
      <c r="BJ135" s="342"/>
      <c r="BK135" s="342"/>
      <c r="BL135" s="342"/>
      <c r="BM135" s="343"/>
    </row>
    <row r="136" spans="29:65" x14ac:dyDescent="0.45">
      <c r="AC136" s="7">
        <v>0.135854</v>
      </c>
      <c r="AD136" s="341"/>
      <c r="AE136" s="342"/>
      <c r="AF136" s="342"/>
      <c r="AG136" s="342"/>
      <c r="AH136" s="342"/>
      <c r="AI136" s="342"/>
      <c r="AJ136" s="342"/>
      <c r="AK136" s="342"/>
      <c r="AL136" s="343"/>
      <c r="AM136" s="341"/>
      <c r="AN136" s="342">
        <v>16.5246</v>
      </c>
      <c r="AO136" s="342"/>
      <c r="AP136" s="342"/>
      <c r="AQ136" s="342"/>
      <c r="AR136" s="342"/>
      <c r="AS136" s="342"/>
      <c r="AT136" s="342"/>
      <c r="AU136" s="343"/>
      <c r="AV136" s="341"/>
      <c r="AW136" s="342"/>
      <c r="AX136" s="342"/>
      <c r="AY136" s="342"/>
      <c r="AZ136" s="342"/>
      <c r="BA136" s="342"/>
      <c r="BB136" s="342"/>
      <c r="BC136" s="342"/>
      <c r="BD136" s="343"/>
      <c r="BE136" s="341"/>
      <c r="BF136" s="342"/>
      <c r="BG136" s="342"/>
      <c r="BH136" s="342"/>
      <c r="BI136" s="342"/>
      <c r="BJ136" s="342"/>
      <c r="BK136" s="342"/>
      <c r="BL136" s="342"/>
      <c r="BM136" s="343"/>
    </row>
    <row r="137" spans="29:65" x14ac:dyDescent="0.45">
      <c r="AC137" s="7">
        <v>6.7927000000000001E-2</v>
      </c>
      <c r="AD137" s="341"/>
      <c r="AE137" s="342"/>
      <c r="AF137" s="342"/>
      <c r="AG137" s="342"/>
      <c r="AH137" s="342"/>
      <c r="AI137" s="342"/>
      <c r="AJ137" s="342"/>
      <c r="AK137" s="342"/>
      <c r="AL137" s="343"/>
      <c r="AM137" s="341"/>
      <c r="AN137" s="342">
        <v>10.73725</v>
      </c>
      <c r="AO137" s="342"/>
      <c r="AP137" s="342"/>
      <c r="AQ137" s="342"/>
      <c r="AR137" s="342"/>
      <c r="AS137" s="342"/>
      <c r="AT137" s="342"/>
      <c r="AU137" s="343"/>
      <c r="AV137" s="341"/>
      <c r="AW137" s="342"/>
      <c r="AX137" s="342"/>
      <c r="AY137" s="342"/>
      <c r="AZ137" s="342"/>
      <c r="BA137" s="342"/>
      <c r="BB137" s="342"/>
      <c r="BC137" s="342"/>
      <c r="BD137" s="343"/>
      <c r="BE137" s="341"/>
      <c r="BF137" s="342"/>
      <c r="BG137" s="342"/>
      <c r="BH137" s="342"/>
      <c r="BI137" s="342"/>
      <c r="BJ137" s="342"/>
      <c r="BK137" s="342"/>
      <c r="BL137" s="342"/>
      <c r="BM137" s="343"/>
    </row>
    <row r="138" spans="29:65" x14ac:dyDescent="0.45">
      <c r="AC138" s="7">
        <v>3.3963E-2</v>
      </c>
      <c r="AD138" s="341"/>
      <c r="AE138" s="342"/>
      <c r="AF138" s="342"/>
      <c r="AG138" s="342"/>
      <c r="AH138" s="342"/>
      <c r="AI138" s="342"/>
      <c r="AJ138" s="342"/>
      <c r="AK138" s="342"/>
      <c r="AL138" s="343"/>
      <c r="AM138" s="341"/>
      <c r="AN138" s="342">
        <v>9.0683419999999995</v>
      </c>
      <c r="AO138" s="342"/>
      <c r="AP138" s="342"/>
      <c r="AQ138" s="342"/>
      <c r="AR138" s="342"/>
      <c r="AS138" s="342"/>
      <c r="AT138" s="342"/>
      <c r="AU138" s="343"/>
      <c r="AV138" s="341"/>
      <c r="AW138" s="342"/>
      <c r="AX138" s="342"/>
      <c r="AY138" s="342"/>
      <c r="AZ138" s="342"/>
      <c r="BA138" s="342"/>
      <c r="BB138" s="342"/>
      <c r="BC138" s="342"/>
      <c r="BD138" s="343"/>
      <c r="BE138" s="341"/>
      <c r="BF138" s="342"/>
      <c r="BG138" s="342"/>
      <c r="BH138" s="342"/>
      <c r="BI138" s="342"/>
      <c r="BJ138" s="342"/>
      <c r="BK138" s="342"/>
      <c r="BL138" s="342"/>
      <c r="BM138" s="343"/>
    </row>
    <row r="139" spans="29:65" x14ac:dyDescent="0.45">
      <c r="AC139" s="7">
        <v>1.6982000000000001E-2</v>
      </c>
      <c r="AD139" s="341"/>
      <c r="AE139" s="342"/>
      <c r="AF139" s="342"/>
      <c r="AG139" s="342"/>
      <c r="AH139" s="342"/>
      <c r="AI139" s="342"/>
      <c r="AJ139" s="342"/>
      <c r="AK139" s="342"/>
      <c r="AL139" s="343"/>
      <c r="AM139" s="341"/>
      <c r="AN139" s="342">
        <v>5.4493790000000004</v>
      </c>
      <c r="AO139" s="342"/>
      <c r="AP139" s="342"/>
      <c r="AQ139" s="342"/>
      <c r="AR139" s="342"/>
      <c r="AS139" s="342"/>
      <c r="AT139" s="342"/>
      <c r="AU139" s="343"/>
      <c r="AV139" s="341"/>
      <c r="AW139" s="342"/>
      <c r="AX139" s="342"/>
      <c r="AY139" s="342"/>
      <c r="AZ139" s="342"/>
      <c r="BA139" s="342"/>
      <c r="BB139" s="342"/>
      <c r="BC139" s="342"/>
      <c r="BD139" s="343"/>
      <c r="BE139" s="341"/>
      <c r="BF139" s="342"/>
      <c r="BG139" s="342"/>
      <c r="BH139" s="342"/>
      <c r="BI139" s="342"/>
      <c r="BJ139" s="342"/>
      <c r="BK139" s="342"/>
      <c r="BL139" s="342"/>
      <c r="BM139" s="343"/>
    </row>
    <row r="140" spans="29:65" x14ac:dyDescent="0.45">
      <c r="AC140" s="7">
        <v>16.392859999999999</v>
      </c>
      <c r="AD140" s="341"/>
      <c r="AE140" s="342"/>
      <c r="AF140" s="342"/>
      <c r="AG140" s="342"/>
      <c r="AH140" s="342"/>
      <c r="AI140" s="342"/>
      <c r="AJ140" s="342"/>
      <c r="AK140" s="342"/>
      <c r="AL140" s="343"/>
      <c r="AM140" s="341"/>
      <c r="AN140" s="342"/>
      <c r="AO140" s="342">
        <v>86.005880000000005</v>
      </c>
      <c r="AP140" s="342"/>
      <c r="AQ140" s="342"/>
      <c r="AR140" s="342"/>
      <c r="AS140" s="342"/>
      <c r="AT140" s="342"/>
      <c r="AU140" s="343"/>
      <c r="AV140" s="341"/>
      <c r="AW140" s="342"/>
      <c r="AX140" s="342"/>
      <c r="AY140" s="342"/>
      <c r="AZ140" s="342"/>
      <c r="BA140" s="342"/>
      <c r="BB140" s="342"/>
      <c r="BC140" s="342"/>
      <c r="BD140" s="343"/>
      <c r="BE140" s="341"/>
      <c r="BF140" s="342"/>
      <c r="BG140" s="342"/>
      <c r="BH140" s="342"/>
      <c r="BI140" s="342"/>
      <c r="BJ140" s="342"/>
      <c r="BK140" s="342"/>
      <c r="BL140" s="342"/>
      <c r="BM140" s="343"/>
    </row>
    <row r="141" spans="29:65" x14ac:dyDescent="0.45">
      <c r="AC141" s="7">
        <v>8.1964290000000002</v>
      </c>
      <c r="AD141" s="341"/>
      <c r="AE141" s="342"/>
      <c r="AF141" s="342"/>
      <c r="AG141" s="342"/>
      <c r="AH141" s="342"/>
      <c r="AI141" s="342"/>
      <c r="AJ141" s="342"/>
      <c r="AK141" s="342"/>
      <c r="AL141" s="343"/>
      <c r="AM141" s="341"/>
      <c r="AN141" s="342"/>
      <c r="AO141" s="342">
        <v>91.864099999999993</v>
      </c>
      <c r="AP141" s="342"/>
      <c r="AQ141" s="342"/>
      <c r="AR141" s="342"/>
      <c r="AS141" s="342"/>
      <c r="AT141" s="342"/>
      <c r="AU141" s="343"/>
      <c r="AV141" s="341"/>
      <c r="AW141" s="342"/>
      <c r="AX141" s="342"/>
      <c r="AY141" s="342"/>
      <c r="AZ141" s="342"/>
      <c r="BA141" s="342"/>
      <c r="BB141" s="342"/>
      <c r="BC141" s="342"/>
      <c r="BD141" s="343"/>
      <c r="BE141" s="341"/>
      <c r="BF141" s="342"/>
      <c r="BG141" s="342"/>
      <c r="BH141" s="342"/>
      <c r="BI141" s="342"/>
      <c r="BJ141" s="342"/>
      <c r="BK141" s="342"/>
      <c r="BL141" s="342"/>
      <c r="BM141" s="343"/>
    </row>
    <row r="142" spans="29:65" x14ac:dyDescent="0.45">
      <c r="AC142" s="7">
        <v>4.0982139999999996</v>
      </c>
      <c r="AD142" s="341"/>
      <c r="AE142" s="342"/>
      <c r="AF142" s="342"/>
      <c r="AG142" s="342"/>
      <c r="AH142" s="342"/>
      <c r="AI142" s="342"/>
      <c r="AJ142" s="342"/>
      <c r="AK142" s="342"/>
      <c r="AL142" s="343"/>
      <c r="AM142" s="341"/>
      <c r="AN142" s="342"/>
      <c r="AO142" s="342">
        <v>89.880219999999994</v>
      </c>
      <c r="AP142" s="342"/>
      <c r="AQ142" s="342"/>
      <c r="AR142" s="342"/>
      <c r="AS142" s="342"/>
      <c r="AT142" s="342"/>
      <c r="AU142" s="343"/>
      <c r="AV142" s="341"/>
      <c r="AW142" s="342"/>
      <c r="AX142" s="342"/>
      <c r="AY142" s="342"/>
      <c r="AZ142" s="342"/>
      <c r="BA142" s="342"/>
      <c r="BB142" s="342"/>
      <c r="BC142" s="342"/>
      <c r="BD142" s="343"/>
      <c r="BE142" s="341"/>
      <c r="BF142" s="342"/>
      <c r="BG142" s="342"/>
      <c r="BH142" s="342"/>
      <c r="BI142" s="342"/>
      <c r="BJ142" s="342"/>
      <c r="BK142" s="342"/>
      <c r="BL142" s="342"/>
      <c r="BM142" s="343"/>
    </row>
    <row r="143" spans="29:65" x14ac:dyDescent="0.45">
      <c r="AC143" s="7">
        <v>2.0491069999999998</v>
      </c>
      <c r="AD143" s="341"/>
      <c r="AE143" s="342"/>
      <c r="AF143" s="342"/>
      <c r="AG143" s="342"/>
      <c r="AH143" s="342"/>
      <c r="AI143" s="342"/>
      <c r="AJ143" s="342"/>
      <c r="AK143" s="342"/>
      <c r="AL143" s="343"/>
      <c r="AM143" s="341"/>
      <c r="AN143" s="342"/>
      <c r="AO143" s="342">
        <v>73.317750000000004</v>
      </c>
      <c r="AP143" s="342"/>
      <c r="AQ143" s="342"/>
      <c r="AR143" s="342"/>
      <c r="AS143" s="342"/>
      <c r="AT143" s="342"/>
      <c r="AU143" s="343"/>
      <c r="AV143" s="341"/>
      <c r="AW143" s="342"/>
      <c r="AX143" s="342"/>
      <c r="AY143" s="342"/>
      <c r="AZ143" s="342"/>
      <c r="BA143" s="342"/>
      <c r="BB143" s="342"/>
      <c r="BC143" s="342"/>
      <c r="BD143" s="343"/>
      <c r="BE143" s="341"/>
      <c r="BF143" s="342"/>
      <c r="BG143" s="342"/>
      <c r="BH143" s="342"/>
      <c r="BI143" s="342"/>
      <c r="BJ143" s="342"/>
      <c r="BK143" s="342"/>
      <c r="BL143" s="342"/>
      <c r="BM143" s="343"/>
    </row>
    <row r="144" spans="29:65" x14ac:dyDescent="0.45">
      <c r="AC144" s="7">
        <v>1.024554</v>
      </c>
      <c r="AD144" s="341"/>
      <c r="AE144" s="342"/>
      <c r="AF144" s="342"/>
      <c r="AG144" s="342"/>
      <c r="AH144" s="342"/>
      <c r="AI144" s="342"/>
      <c r="AJ144" s="342"/>
      <c r="AK144" s="342"/>
      <c r="AL144" s="343"/>
      <c r="AM144" s="341"/>
      <c r="AN144" s="342"/>
      <c r="AO144" s="342">
        <v>49.757179999999998</v>
      </c>
      <c r="AP144" s="342"/>
      <c r="AQ144" s="342"/>
      <c r="AR144" s="342"/>
      <c r="AS144" s="342"/>
      <c r="AT144" s="342"/>
      <c r="AU144" s="343"/>
      <c r="AV144" s="341"/>
      <c r="AW144" s="342"/>
      <c r="AX144" s="342"/>
      <c r="AY144" s="342"/>
      <c r="AZ144" s="342"/>
      <c r="BA144" s="342"/>
      <c r="BB144" s="342"/>
      <c r="BC144" s="342"/>
      <c r="BD144" s="343"/>
      <c r="BE144" s="341"/>
      <c r="BF144" s="342"/>
      <c r="BG144" s="342"/>
      <c r="BH144" s="342"/>
      <c r="BI144" s="342"/>
      <c r="BJ144" s="342"/>
      <c r="BK144" s="342"/>
      <c r="BL144" s="342"/>
      <c r="BM144" s="343"/>
    </row>
    <row r="145" spans="29:65" x14ac:dyDescent="0.45">
      <c r="AC145" s="7">
        <v>0.51227699999999998</v>
      </c>
      <c r="AD145" s="341"/>
      <c r="AE145" s="342"/>
      <c r="AF145" s="342"/>
      <c r="AG145" s="342"/>
      <c r="AH145" s="342"/>
      <c r="AI145" s="342"/>
      <c r="AJ145" s="342"/>
      <c r="AK145" s="342"/>
      <c r="AL145" s="343"/>
      <c r="AM145" s="341"/>
      <c r="AN145" s="342"/>
      <c r="AO145" s="342">
        <v>29.890309999999999</v>
      </c>
      <c r="AP145" s="342"/>
      <c r="AQ145" s="342"/>
      <c r="AR145" s="342"/>
      <c r="AS145" s="342"/>
      <c r="AT145" s="342"/>
      <c r="AU145" s="343"/>
      <c r="AV145" s="341"/>
      <c r="AW145" s="342"/>
      <c r="AX145" s="342"/>
      <c r="AY145" s="342"/>
      <c r="AZ145" s="342"/>
      <c r="BA145" s="342"/>
      <c r="BB145" s="342"/>
      <c r="BC145" s="342"/>
      <c r="BD145" s="343"/>
      <c r="BE145" s="341"/>
      <c r="BF145" s="342"/>
      <c r="BG145" s="342"/>
      <c r="BH145" s="342"/>
      <c r="BI145" s="342"/>
      <c r="BJ145" s="342"/>
      <c r="BK145" s="342"/>
      <c r="BL145" s="342"/>
      <c r="BM145" s="343"/>
    </row>
    <row r="146" spans="29:65" x14ac:dyDescent="0.45">
      <c r="AC146" s="7">
        <v>0.25613799999999998</v>
      </c>
      <c r="AD146" s="341"/>
      <c r="AE146" s="342"/>
      <c r="AF146" s="342"/>
      <c r="AG146" s="342"/>
      <c r="AH146" s="342"/>
      <c r="AI146" s="342"/>
      <c r="AJ146" s="342"/>
      <c r="AK146" s="342"/>
      <c r="AL146" s="343"/>
      <c r="AM146" s="341"/>
      <c r="AN146" s="342"/>
      <c r="AO146" s="342">
        <v>18.24239</v>
      </c>
      <c r="AP146" s="342"/>
      <c r="AQ146" s="342"/>
      <c r="AR146" s="342"/>
      <c r="AS146" s="342"/>
      <c r="AT146" s="342"/>
      <c r="AU146" s="343"/>
      <c r="AV146" s="341"/>
      <c r="AW146" s="342"/>
      <c r="AX146" s="342"/>
      <c r="AY146" s="342"/>
      <c r="AZ146" s="342"/>
      <c r="BA146" s="342"/>
      <c r="BB146" s="342"/>
      <c r="BC146" s="342"/>
      <c r="BD146" s="343"/>
      <c r="BE146" s="341"/>
      <c r="BF146" s="342"/>
      <c r="BG146" s="342"/>
      <c r="BH146" s="342"/>
      <c r="BI146" s="342"/>
      <c r="BJ146" s="342"/>
      <c r="BK146" s="342"/>
      <c r="BL146" s="342"/>
      <c r="BM146" s="343"/>
    </row>
    <row r="147" spans="29:65" x14ac:dyDescent="0.45">
      <c r="AC147" s="7">
        <v>0.12806899999999999</v>
      </c>
      <c r="AD147" s="341"/>
      <c r="AE147" s="342"/>
      <c r="AF147" s="342"/>
      <c r="AG147" s="342"/>
      <c r="AH147" s="342"/>
      <c r="AI147" s="342"/>
      <c r="AJ147" s="342"/>
      <c r="AK147" s="342"/>
      <c r="AL147" s="343"/>
      <c r="AM147" s="341"/>
      <c r="AN147" s="342"/>
      <c r="AO147" s="342">
        <v>12.5212</v>
      </c>
      <c r="AP147" s="342"/>
      <c r="AQ147" s="342"/>
      <c r="AR147" s="342"/>
      <c r="AS147" s="342"/>
      <c r="AT147" s="342"/>
      <c r="AU147" s="343"/>
      <c r="AV147" s="341"/>
      <c r="AW147" s="342"/>
      <c r="AX147" s="342"/>
      <c r="AY147" s="342"/>
      <c r="AZ147" s="342"/>
      <c r="BA147" s="342"/>
      <c r="BB147" s="342"/>
      <c r="BC147" s="342"/>
      <c r="BD147" s="343"/>
      <c r="BE147" s="341"/>
      <c r="BF147" s="342"/>
      <c r="BG147" s="342"/>
      <c r="BH147" s="342"/>
      <c r="BI147" s="342"/>
      <c r="BJ147" s="342"/>
      <c r="BK147" s="342"/>
      <c r="BL147" s="342"/>
      <c r="BM147" s="343"/>
    </row>
    <row r="148" spans="29:65" x14ac:dyDescent="0.45">
      <c r="AC148" s="7">
        <v>6.4034999999999995E-2</v>
      </c>
      <c r="AD148" s="341"/>
      <c r="AE148" s="342"/>
      <c r="AF148" s="342"/>
      <c r="AG148" s="342"/>
      <c r="AH148" s="342"/>
      <c r="AI148" s="342"/>
      <c r="AJ148" s="342"/>
      <c r="AK148" s="342"/>
      <c r="AL148" s="343"/>
      <c r="AM148" s="341"/>
      <c r="AN148" s="342"/>
      <c r="AO148" s="342">
        <v>7.475848</v>
      </c>
      <c r="AP148" s="342"/>
      <c r="AQ148" s="342"/>
      <c r="AR148" s="342"/>
      <c r="AS148" s="342"/>
      <c r="AT148" s="342"/>
      <c r="AU148" s="343"/>
      <c r="AV148" s="341"/>
      <c r="AW148" s="342"/>
      <c r="AX148" s="342"/>
      <c r="AY148" s="342"/>
      <c r="AZ148" s="342"/>
      <c r="BA148" s="342"/>
      <c r="BB148" s="342"/>
      <c r="BC148" s="342"/>
      <c r="BD148" s="343"/>
      <c r="BE148" s="341"/>
      <c r="BF148" s="342"/>
      <c r="BG148" s="342"/>
      <c r="BH148" s="342"/>
      <c r="BI148" s="342"/>
      <c r="BJ148" s="342"/>
      <c r="BK148" s="342"/>
      <c r="BL148" s="342"/>
      <c r="BM148" s="343"/>
    </row>
    <row r="149" spans="29:65" x14ac:dyDescent="0.45">
      <c r="AC149" s="7">
        <v>3.2016999999999997E-2</v>
      </c>
      <c r="AD149" s="341"/>
      <c r="AE149" s="342"/>
      <c r="AF149" s="342"/>
      <c r="AG149" s="342"/>
      <c r="AH149" s="342"/>
      <c r="AI149" s="342"/>
      <c r="AJ149" s="342"/>
      <c r="AK149" s="342"/>
      <c r="AL149" s="343"/>
      <c r="AM149" s="341"/>
      <c r="AN149" s="342"/>
      <c r="AO149" s="342">
        <v>3.8942679999999998</v>
      </c>
      <c r="AP149" s="342"/>
      <c r="AQ149" s="342"/>
      <c r="AR149" s="342"/>
      <c r="AS149" s="342"/>
      <c r="AT149" s="342"/>
      <c r="AU149" s="343"/>
      <c r="AV149" s="341"/>
      <c r="AW149" s="342"/>
      <c r="AX149" s="342"/>
      <c r="AY149" s="342"/>
      <c r="AZ149" s="342"/>
      <c r="BA149" s="342"/>
      <c r="BB149" s="342"/>
      <c r="BC149" s="342"/>
      <c r="BD149" s="343"/>
      <c r="BE149" s="341"/>
      <c r="BF149" s="342"/>
      <c r="BG149" s="342"/>
      <c r="BH149" s="342"/>
      <c r="BI149" s="342"/>
      <c r="BJ149" s="342"/>
      <c r="BK149" s="342"/>
      <c r="BL149" s="342"/>
      <c r="BM149" s="343"/>
    </row>
    <row r="150" spans="29:65" x14ac:dyDescent="0.45">
      <c r="AC150" s="7">
        <v>1.6008999999999999E-2</v>
      </c>
      <c r="AD150" s="341"/>
      <c r="AE150" s="342"/>
      <c r="AF150" s="342"/>
      <c r="AG150" s="342"/>
      <c r="AH150" s="342"/>
      <c r="AI150" s="342"/>
      <c r="AJ150" s="342"/>
      <c r="AK150" s="342"/>
      <c r="AL150" s="343"/>
      <c r="AM150" s="341"/>
      <c r="AN150" s="342"/>
      <c r="AO150" s="342">
        <v>-0.21365000000000001</v>
      </c>
      <c r="AP150" s="342"/>
      <c r="AQ150" s="342"/>
      <c r="AR150" s="342"/>
      <c r="AS150" s="342"/>
      <c r="AT150" s="342"/>
      <c r="AU150" s="343"/>
      <c r="AV150" s="341"/>
      <c r="AW150" s="342"/>
      <c r="AX150" s="342"/>
      <c r="AY150" s="342"/>
      <c r="AZ150" s="342"/>
      <c r="BA150" s="342"/>
      <c r="BB150" s="342"/>
      <c r="BC150" s="342"/>
      <c r="BD150" s="343"/>
      <c r="BE150" s="341"/>
      <c r="BF150" s="342"/>
      <c r="BG150" s="342"/>
      <c r="BH150" s="342"/>
      <c r="BI150" s="342"/>
      <c r="BJ150" s="342"/>
      <c r="BK150" s="342"/>
      <c r="BL150" s="342"/>
      <c r="BM150" s="343"/>
    </row>
    <row r="151" spans="29:65" x14ac:dyDescent="0.45">
      <c r="AC151" s="7">
        <v>23.303570000000001</v>
      </c>
      <c r="AD151" s="341"/>
      <c r="AE151" s="342"/>
      <c r="AF151" s="342"/>
      <c r="AG151" s="342"/>
      <c r="AH151" s="342"/>
      <c r="AI151" s="342"/>
      <c r="AJ151" s="342"/>
      <c r="AK151" s="342"/>
      <c r="AL151" s="343"/>
      <c r="AM151" s="341"/>
      <c r="AN151" s="342"/>
      <c r="AO151" s="342"/>
      <c r="AP151" s="342">
        <v>82.265469999999993</v>
      </c>
      <c r="AQ151" s="342"/>
      <c r="AR151" s="342"/>
      <c r="AS151" s="342"/>
      <c r="AT151" s="342"/>
      <c r="AU151" s="343"/>
      <c r="AV151" s="341"/>
      <c r="AW151" s="342"/>
      <c r="AX151" s="342"/>
      <c r="AY151" s="342"/>
      <c r="AZ151" s="342"/>
      <c r="BA151" s="342"/>
      <c r="BB151" s="342"/>
      <c r="BC151" s="342"/>
      <c r="BD151" s="343"/>
      <c r="BE151" s="341"/>
      <c r="BF151" s="342"/>
      <c r="BG151" s="342"/>
      <c r="BH151" s="342"/>
      <c r="BI151" s="342"/>
      <c r="BJ151" s="342"/>
      <c r="BK151" s="342"/>
      <c r="BL151" s="342"/>
      <c r="BM151" s="343"/>
    </row>
    <row r="152" spans="29:65" x14ac:dyDescent="0.45">
      <c r="AC152" s="7">
        <v>11.65179</v>
      </c>
      <c r="AD152" s="341"/>
      <c r="AE152" s="342"/>
      <c r="AF152" s="342"/>
      <c r="AG152" s="342"/>
      <c r="AH152" s="342"/>
      <c r="AI152" s="342"/>
      <c r="AJ152" s="342"/>
      <c r="AK152" s="342"/>
      <c r="AL152" s="343"/>
      <c r="AM152" s="341"/>
      <c r="AN152" s="342"/>
      <c r="AO152" s="342"/>
      <c r="AP152" s="342">
        <v>93.246899999999997</v>
      </c>
      <c r="AQ152" s="342"/>
      <c r="AR152" s="342"/>
      <c r="AS152" s="342"/>
      <c r="AT152" s="342"/>
      <c r="AU152" s="343"/>
      <c r="AV152" s="341"/>
      <c r="AW152" s="342"/>
      <c r="AX152" s="342"/>
      <c r="AY152" s="342"/>
      <c r="AZ152" s="342"/>
      <c r="BA152" s="342"/>
      <c r="BB152" s="342"/>
      <c r="BC152" s="342"/>
      <c r="BD152" s="343"/>
      <c r="BE152" s="341"/>
      <c r="BF152" s="342"/>
      <c r="BG152" s="342"/>
      <c r="BH152" s="342"/>
      <c r="BI152" s="342"/>
      <c r="BJ152" s="342"/>
      <c r="BK152" s="342"/>
      <c r="BL152" s="342"/>
      <c r="BM152" s="343"/>
    </row>
    <row r="153" spans="29:65" x14ac:dyDescent="0.45">
      <c r="AC153" s="7">
        <v>5.8258929999999998</v>
      </c>
      <c r="AD153" s="341"/>
      <c r="AE153" s="342"/>
      <c r="AF153" s="342"/>
      <c r="AG153" s="342"/>
      <c r="AH153" s="342"/>
      <c r="AI153" s="342"/>
      <c r="AJ153" s="342"/>
      <c r="AK153" s="342"/>
      <c r="AL153" s="343"/>
      <c r="AM153" s="341"/>
      <c r="AN153" s="342"/>
      <c r="AO153" s="342"/>
      <c r="AP153" s="342">
        <v>96.252319999999997</v>
      </c>
      <c r="AQ153" s="342"/>
      <c r="AR153" s="342"/>
      <c r="AS153" s="342"/>
      <c r="AT153" s="342"/>
      <c r="AU153" s="343"/>
      <c r="AV153" s="341"/>
      <c r="AW153" s="342"/>
      <c r="AX153" s="342"/>
      <c r="AY153" s="342"/>
      <c r="AZ153" s="342"/>
      <c r="BA153" s="342"/>
      <c r="BB153" s="342"/>
      <c r="BC153" s="342"/>
      <c r="BD153" s="343"/>
      <c r="BE153" s="341"/>
      <c r="BF153" s="342"/>
      <c r="BG153" s="342"/>
      <c r="BH153" s="342"/>
      <c r="BI153" s="342"/>
      <c r="BJ153" s="342"/>
      <c r="BK153" s="342"/>
      <c r="BL153" s="342"/>
      <c r="BM153" s="343"/>
    </row>
    <row r="154" spans="29:65" x14ac:dyDescent="0.45">
      <c r="AC154" s="7">
        <v>2.9129459999999998</v>
      </c>
      <c r="AD154" s="341"/>
      <c r="AE154" s="342"/>
      <c r="AF154" s="342"/>
      <c r="AG154" s="342"/>
      <c r="AH154" s="342"/>
      <c r="AI154" s="342"/>
      <c r="AJ154" s="342"/>
      <c r="AK154" s="342"/>
      <c r="AL154" s="343"/>
      <c r="AM154" s="341"/>
      <c r="AN154" s="342"/>
      <c r="AO154" s="342"/>
      <c r="AP154" s="342">
        <v>87.416719999999998</v>
      </c>
      <c r="AQ154" s="342"/>
      <c r="AR154" s="342"/>
      <c r="AS154" s="342"/>
      <c r="AT154" s="342"/>
      <c r="AU154" s="343"/>
      <c r="AV154" s="341"/>
      <c r="AW154" s="342"/>
      <c r="AX154" s="342"/>
      <c r="AY154" s="342"/>
      <c r="AZ154" s="342"/>
      <c r="BA154" s="342"/>
      <c r="BB154" s="342"/>
      <c r="BC154" s="342"/>
      <c r="BD154" s="343"/>
      <c r="BE154" s="341"/>
      <c r="BF154" s="342"/>
      <c r="BG154" s="342"/>
      <c r="BH154" s="342"/>
      <c r="BI154" s="342"/>
      <c r="BJ154" s="342"/>
      <c r="BK154" s="342"/>
      <c r="BL154" s="342"/>
      <c r="BM154" s="343"/>
    </row>
    <row r="155" spans="29:65" x14ac:dyDescent="0.45">
      <c r="AC155" s="7">
        <v>1.4564729999999999</v>
      </c>
      <c r="AD155" s="341"/>
      <c r="AE155" s="342"/>
      <c r="AF155" s="342"/>
      <c r="AG155" s="342"/>
      <c r="AH155" s="342"/>
      <c r="AI155" s="342"/>
      <c r="AJ155" s="342"/>
      <c r="AK155" s="342"/>
      <c r="AL155" s="343"/>
      <c r="AM155" s="341"/>
      <c r="AN155" s="342"/>
      <c r="AO155" s="342"/>
      <c r="AP155" s="342">
        <v>64.398060000000001</v>
      </c>
      <c r="AQ155" s="342"/>
      <c r="AR155" s="342"/>
      <c r="AS155" s="342"/>
      <c r="AT155" s="342"/>
      <c r="AU155" s="343"/>
      <c r="AV155" s="341"/>
      <c r="AW155" s="342"/>
      <c r="AX155" s="342"/>
      <c r="AY155" s="342"/>
      <c r="AZ155" s="342"/>
      <c r="BA155" s="342"/>
      <c r="BB155" s="342"/>
      <c r="BC155" s="342"/>
      <c r="BD155" s="343"/>
      <c r="BE155" s="341"/>
      <c r="BF155" s="342"/>
      <c r="BG155" s="342"/>
      <c r="BH155" s="342"/>
      <c r="BI155" s="342"/>
      <c r="BJ155" s="342"/>
      <c r="BK155" s="342"/>
      <c r="BL155" s="342"/>
      <c r="BM155" s="343"/>
    </row>
    <row r="156" spans="29:65" x14ac:dyDescent="0.45">
      <c r="AC156" s="7">
        <v>0.72823700000000002</v>
      </c>
      <c r="AD156" s="341"/>
      <c r="AE156" s="342"/>
      <c r="AF156" s="342"/>
      <c r="AG156" s="342"/>
      <c r="AH156" s="342"/>
      <c r="AI156" s="342"/>
      <c r="AJ156" s="342"/>
      <c r="AK156" s="342"/>
      <c r="AL156" s="343"/>
      <c r="AM156" s="341"/>
      <c r="AN156" s="342"/>
      <c r="AO156" s="342"/>
      <c r="AP156" s="342">
        <v>46.160029999999999</v>
      </c>
      <c r="AQ156" s="342"/>
      <c r="AR156" s="342"/>
      <c r="AS156" s="342"/>
      <c r="AT156" s="342"/>
      <c r="AU156" s="343"/>
      <c r="AV156" s="341"/>
      <c r="AW156" s="342"/>
      <c r="AX156" s="342"/>
      <c r="AY156" s="342"/>
      <c r="AZ156" s="342"/>
      <c r="BA156" s="342"/>
      <c r="BB156" s="342"/>
      <c r="BC156" s="342"/>
      <c r="BD156" s="343"/>
      <c r="BE156" s="341"/>
      <c r="BF156" s="342"/>
      <c r="BG156" s="342"/>
      <c r="BH156" s="342"/>
      <c r="BI156" s="342"/>
      <c r="BJ156" s="342"/>
      <c r="BK156" s="342"/>
      <c r="BL156" s="342"/>
      <c r="BM156" s="343"/>
    </row>
    <row r="157" spans="29:65" x14ac:dyDescent="0.45">
      <c r="AC157" s="7">
        <v>0.364118</v>
      </c>
      <c r="AD157" s="341"/>
      <c r="AE157" s="342"/>
      <c r="AF157" s="342"/>
      <c r="AG157" s="342"/>
      <c r="AH157" s="342"/>
      <c r="AI157" s="342"/>
      <c r="AJ157" s="342"/>
      <c r="AK157" s="342"/>
      <c r="AL157" s="343"/>
      <c r="AM157" s="341"/>
      <c r="AN157" s="342"/>
      <c r="AO157" s="342"/>
      <c r="AP157" s="342">
        <v>29.317260000000001</v>
      </c>
      <c r="AQ157" s="342"/>
      <c r="AR157" s="342"/>
      <c r="AS157" s="342"/>
      <c r="AT157" s="342"/>
      <c r="AU157" s="343"/>
      <c r="AV157" s="341"/>
      <c r="AW157" s="342"/>
      <c r="AX157" s="342"/>
      <c r="AY157" s="342"/>
      <c r="AZ157" s="342"/>
      <c r="BA157" s="342"/>
      <c r="BB157" s="342"/>
      <c r="BC157" s="342"/>
      <c r="BD157" s="343"/>
      <c r="BE157" s="341"/>
      <c r="BF157" s="342"/>
      <c r="BG157" s="342"/>
      <c r="BH157" s="342"/>
      <c r="BI157" s="342"/>
      <c r="BJ157" s="342"/>
      <c r="BK157" s="342"/>
      <c r="BL157" s="342"/>
      <c r="BM157" s="343"/>
    </row>
    <row r="158" spans="29:65" x14ac:dyDescent="0.45">
      <c r="AC158" s="7">
        <v>0.182059</v>
      </c>
      <c r="AD158" s="341"/>
      <c r="AE158" s="342"/>
      <c r="AF158" s="342"/>
      <c r="AG158" s="342"/>
      <c r="AH158" s="342"/>
      <c r="AI158" s="342"/>
      <c r="AJ158" s="342"/>
      <c r="AK158" s="342"/>
      <c r="AL158" s="343"/>
      <c r="AM158" s="341"/>
      <c r="AN158" s="342"/>
      <c r="AO158" s="342"/>
      <c r="AP158" s="342">
        <v>18.338940000000001</v>
      </c>
      <c r="AQ158" s="342"/>
      <c r="AR158" s="342"/>
      <c r="AS158" s="342"/>
      <c r="AT158" s="342"/>
      <c r="AU158" s="343"/>
      <c r="AV158" s="341"/>
      <c r="AW158" s="342"/>
      <c r="AX158" s="342"/>
      <c r="AY158" s="342"/>
      <c r="AZ158" s="342"/>
      <c r="BA158" s="342"/>
      <c r="BB158" s="342"/>
      <c r="BC158" s="342"/>
      <c r="BD158" s="343"/>
      <c r="BE158" s="341"/>
      <c r="BF158" s="342"/>
      <c r="BG158" s="342"/>
      <c r="BH158" s="342"/>
      <c r="BI158" s="342"/>
      <c r="BJ158" s="342"/>
      <c r="BK158" s="342"/>
      <c r="BL158" s="342"/>
      <c r="BM158" s="343"/>
    </row>
    <row r="159" spans="29:65" x14ac:dyDescent="0.45">
      <c r="AC159" s="7">
        <v>9.103E-2</v>
      </c>
      <c r="AD159" s="341"/>
      <c r="AE159" s="342"/>
      <c r="AF159" s="342"/>
      <c r="AG159" s="342"/>
      <c r="AH159" s="342"/>
      <c r="AI159" s="342"/>
      <c r="AJ159" s="342"/>
      <c r="AK159" s="342"/>
      <c r="AL159" s="343"/>
      <c r="AM159" s="341"/>
      <c r="AN159" s="342"/>
      <c r="AO159" s="342"/>
      <c r="AP159" s="342">
        <v>11.960610000000001</v>
      </c>
      <c r="AQ159" s="342"/>
      <c r="AR159" s="342"/>
      <c r="AS159" s="342"/>
      <c r="AT159" s="342"/>
      <c r="AU159" s="343"/>
      <c r="AV159" s="341"/>
      <c r="AW159" s="342"/>
      <c r="AX159" s="342"/>
      <c r="AY159" s="342"/>
      <c r="AZ159" s="342"/>
      <c r="BA159" s="342"/>
      <c r="BB159" s="342"/>
      <c r="BC159" s="342"/>
      <c r="BD159" s="343"/>
      <c r="BE159" s="341"/>
      <c r="BF159" s="342"/>
      <c r="BG159" s="342"/>
      <c r="BH159" s="342"/>
      <c r="BI159" s="342"/>
      <c r="BJ159" s="342"/>
      <c r="BK159" s="342"/>
      <c r="BL159" s="342"/>
      <c r="BM159" s="343"/>
    </row>
    <row r="160" spans="29:65" x14ac:dyDescent="0.45">
      <c r="AC160" s="7">
        <v>4.5515E-2</v>
      </c>
      <c r="AD160" s="341"/>
      <c r="AE160" s="342"/>
      <c r="AF160" s="342"/>
      <c r="AG160" s="342"/>
      <c r="AH160" s="342"/>
      <c r="AI160" s="342"/>
      <c r="AJ160" s="342"/>
      <c r="AK160" s="342"/>
      <c r="AL160" s="343"/>
      <c r="AM160" s="341"/>
      <c r="AN160" s="342"/>
      <c r="AO160" s="342"/>
      <c r="AP160" s="342">
        <v>6.1646780000000003</v>
      </c>
      <c r="AQ160" s="342"/>
      <c r="AR160" s="342"/>
      <c r="AS160" s="342"/>
      <c r="AT160" s="342"/>
      <c r="AU160" s="343"/>
      <c r="AV160" s="341"/>
      <c r="AW160" s="342"/>
      <c r="AX160" s="342"/>
      <c r="AY160" s="342"/>
      <c r="AZ160" s="342"/>
      <c r="BA160" s="342"/>
      <c r="BB160" s="342"/>
      <c r="BC160" s="342"/>
      <c r="BD160" s="343"/>
      <c r="BE160" s="341"/>
      <c r="BF160" s="342"/>
      <c r="BG160" s="342"/>
      <c r="BH160" s="342"/>
      <c r="BI160" s="342"/>
      <c r="BJ160" s="342"/>
      <c r="BK160" s="342"/>
      <c r="BL160" s="342"/>
      <c r="BM160" s="343"/>
    </row>
    <row r="161" spans="29:65" x14ac:dyDescent="0.45">
      <c r="AC161" s="7">
        <v>2.2756999999999999E-2</v>
      </c>
      <c r="AD161" s="341"/>
      <c r="AE161" s="342"/>
      <c r="AF161" s="342"/>
      <c r="AG161" s="342"/>
      <c r="AH161" s="342"/>
      <c r="AI161" s="342"/>
      <c r="AJ161" s="342"/>
      <c r="AK161" s="342"/>
      <c r="AL161" s="343"/>
      <c r="AM161" s="341"/>
      <c r="AN161" s="342"/>
      <c r="AO161" s="342"/>
      <c r="AP161" s="342">
        <v>3.9783569999999999</v>
      </c>
      <c r="AQ161" s="342"/>
      <c r="AR161" s="342"/>
      <c r="AS161" s="342"/>
      <c r="AT161" s="342"/>
      <c r="AU161" s="343"/>
      <c r="AV161" s="341"/>
      <c r="AW161" s="342"/>
      <c r="AX161" s="342"/>
      <c r="AY161" s="342"/>
      <c r="AZ161" s="342"/>
      <c r="BA161" s="342"/>
      <c r="BB161" s="342"/>
      <c r="BC161" s="342"/>
      <c r="BD161" s="343"/>
      <c r="BE161" s="341"/>
      <c r="BF161" s="342"/>
      <c r="BG161" s="342"/>
      <c r="BH161" s="342"/>
      <c r="BI161" s="342"/>
      <c r="BJ161" s="342"/>
      <c r="BK161" s="342"/>
      <c r="BL161" s="342"/>
      <c r="BM161" s="343"/>
    </row>
    <row r="162" spans="29:65" x14ac:dyDescent="0.45">
      <c r="AC162" s="7">
        <v>18.642859999999999</v>
      </c>
      <c r="AD162" s="341"/>
      <c r="AE162" s="342"/>
      <c r="AF162" s="342"/>
      <c r="AG162" s="342"/>
      <c r="AH162" s="342"/>
      <c r="AI162" s="342"/>
      <c r="AJ162" s="342"/>
      <c r="AK162" s="342"/>
      <c r="AL162" s="343"/>
      <c r="AM162" s="341"/>
      <c r="AN162" s="342"/>
      <c r="AO162" s="342"/>
      <c r="AP162" s="342"/>
      <c r="AQ162" s="342">
        <v>91.36824</v>
      </c>
      <c r="AR162" s="342"/>
      <c r="AS162" s="342"/>
      <c r="AT162" s="342"/>
      <c r="AU162" s="343"/>
      <c r="AV162" s="341"/>
      <c r="AW162" s="342"/>
      <c r="AX162" s="342"/>
      <c r="AY162" s="342"/>
      <c r="AZ162" s="342"/>
      <c r="BA162" s="342"/>
      <c r="BB162" s="342"/>
      <c r="BC162" s="342"/>
      <c r="BD162" s="343"/>
      <c r="BE162" s="341"/>
      <c r="BF162" s="342"/>
      <c r="BG162" s="342"/>
      <c r="BH162" s="342"/>
      <c r="BI162" s="342"/>
      <c r="BJ162" s="342"/>
      <c r="BK162" s="342"/>
      <c r="BL162" s="342"/>
      <c r="BM162" s="343"/>
    </row>
    <row r="163" spans="29:65" x14ac:dyDescent="0.45">
      <c r="AC163" s="7">
        <v>9.3214290000000002</v>
      </c>
      <c r="AD163" s="341"/>
      <c r="AE163" s="342"/>
      <c r="AF163" s="342"/>
      <c r="AG163" s="342"/>
      <c r="AH163" s="342"/>
      <c r="AI163" s="342"/>
      <c r="AJ163" s="342"/>
      <c r="AK163" s="342"/>
      <c r="AL163" s="343"/>
      <c r="AM163" s="341"/>
      <c r="AN163" s="342"/>
      <c r="AO163" s="342"/>
      <c r="AP163" s="342"/>
      <c r="AQ163" s="342">
        <v>96.308070000000001</v>
      </c>
      <c r="AR163" s="342"/>
      <c r="AS163" s="342"/>
      <c r="AT163" s="342"/>
      <c r="AU163" s="343"/>
      <c r="AV163" s="341"/>
      <c r="AW163" s="342"/>
      <c r="AX163" s="342"/>
      <c r="AY163" s="342"/>
      <c r="AZ163" s="342"/>
      <c r="BA163" s="342"/>
      <c r="BB163" s="342"/>
      <c r="BC163" s="342"/>
      <c r="BD163" s="343"/>
      <c r="BE163" s="341"/>
      <c r="BF163" s="342"/>
      <c r="BG163" s="342"/>
      <c r="BH163" s="342"/>
      <c r="BI163" s="342"/>
      <c r="BJ163" s="342"/>
      <c r="BK163" s="342"/>
      <c r="BL163" s="342"/>
      <c r="BM163" s="343"/>
    </row>
    <row r="164" spans="29:65" x14ac:dyDescent="0.45">
      <c r="AC164" s="7">
        <v>4.6607139999999996</v>
      </c>
      <c r="AD164" s="341"/>
      <c r="AE164" s="342"/>
      <c r="AF164" s="342"/>
      <c r="AG164" s="342"/>
      <c r="AH164" s="342"/>
      <c r="AI164" s="342"/>
      <c r="AJ164" s="342"/>
      <c r="AK164" s="342"/>
      <c r="AL164" s="343"/>
      <c r="AM164" s="341"/>
      <c r="AN164" s="342"/>
      <c r="AO164" s="342"/>
      <c r="AP164" s="342"/>
      <c r="AQ164" s="342">
        <v>90.464160000000007</v>
      </c>
      <c r="AR164" s="342"/>
      <c r="AS164" s="342"/>
      <c r="AT164" s="342"/>
      <c r="AU164" s="343"/>
      <c r="AV164" s="341"/>
      <c r="AW164" s="342"/>
      <c r="AX164" s="342"/>
      <c r="AY164" s="342"/>
      <c r="AZ164" s="342"/>
      <c r="BA164" s="342"/>
      <c r="BB164" s="342"/>
      <c r="BC164" s="342"/>
      <c r="BD164" s="343"/>
      <c r="BE164" s="341"/>
      <c r="BF164" s="342"/>
      <c r="BG164" s="342"/>
      <c r="BH164" s="342"/>
      <c r="BI164" s="342"/>
      <c r="BJ164" s="342"/>
      <c r="BK164" s="342"/>
      <c r="BL164" s="342"/>
      <c r="BM164" s="343"/>
    </row>
    <row r="165" spans="29:65" x14ac:dyDescent="0.45">
      <c r="AC165" s="7">
        <v>2.3303569999999998</v>
      </c>
      <c r="AD165" s="341"/>
      <c r="AE165" s="342"/>
      <c r="AF165" s="342"/>
      <c r="AG165" s="342"/>
      <c r="AH165" s="342"/>
      <c r="AI165" s="342"/>
      <c r="AJ165" s="342"/>
      <c r="AK165" s="342"/>
      <c r="AL165" s="343"/>
      <c r="AM165" s="341"/>
      <c r="AN165" s="342"/>
      <c r="AO165" s="342"/>
      <c r="AP165" s="342"/>
      <c r="AQ165" s="342">
        <v>72.087360000000004</v>
      </c>
      <c r="AR165" s="342"/>
      <c r="AS165" s="342"/>
      <c r="AT165" s="342"/>
      <c r="AU165" s="343"/>
      <c r="AV165" s="341"/>
      <c r="AW165" s="342"/>
      <c r="AX165" s="342"/>
      <c r="AY165" s="342"/>
      <c r="AZ165" s="342"/>
      <c r="BA165" s="342"/>
      <c r="BB165" s="342"/>
      <c r="BC165" s="342"/>
      <c r="BD165" s="343"/>
      <c r="BE165" s="341"/>
      <c r="BF165" s="342"/>
      <c r="BG165" s="342"/>
      <c r="BH165" s="342"/>
      <c r="BI165" s="342"/>
      <c r="BJ165" s="342"/>
      <c r="BK165" s="342"/>
      <c r="BL165" s="342"/>
      <c r="BM165" s="343"/>
    </row>
    <row r="166" spans="29:65" x14ac:dyDescent="0.45">
      <c r="AC166" s="7">
        <v>1.165179</v>
      </c>
      <c r="AD166" s="341"/>
      <c r="AE166" s="342"/>
      <c r="AF166" s="342"/>
      <c r="AG166" s="342"/>
      <c r="AH166" s="342"/>
      <c r="AI166" s="342"/>
      <c r="AJ166" s="342"/>
      <c r="AK166" s="342"/>
      <c r="AL166" s="343"/>
      <c r="AM166" s="341"/>
      <c r="AN166" s="342"/>
      <c r="AO166" s="342"/>
      <c r="AP166" s="342"/>
      <c r="AQ166" s="342">
        <v>50.075600000000001</v>
      </c>
      <c r="AR166" s="342"/>
      <c r="AS166" s="342"/>
      <c r="AT166" s="342"/>
      <c r="AU166" s="343"/>
      <c r="AV166" s="341"/>
      <c r="AW166" s="342"/>
      <c r="AX166" s="342"/>
      <c r="AY166" s="342"/>
      <c r="AZ166" s="342"/>
      <c r="BA166" s="342"/>
      <c r="BB166" s="342"/>
      <c r="BC166" s="342"/>
      <c r="BD166" s="343"/>
      <c r="BE166" s="341"/>
      <c r="BF166" s="342"/>
      <c r="BG166" s="342"/>
      <c r="BH166" s="342"/>
      <c r="BI166" s="342"/>
      <c r="BJ166" s="342"/>
      <c r="BK166" s="342"/>
      <c r="BL166" s="342"/>
      <c r="BM166" s="343"/>
    </row>
    <row r="167" spans="29:65" x14ac:dyDescent="0.45">
      <c r="AC167" s="7">
        <v>0.58258900000000002</v>
      </c>
      <c r="AD167" s="341"/>
      <c r="AE167" s="342"/>
      <c r="AF167" s="342"/>
      <c r="AG167" s="342"/>
      <c r="AH167" s="342"/>
      <c r="AI167" s="342"/>
      <c r="AJ167" s="342"/>
      <c r="AK167" s="342"/>
      <c r="AL167" s="343"/>
      <c r="AM167" s="341"/>
      <c r="AN167" s="342"/>
      <c r="AO167" s="342"/>
      <c r="AP167" s="342"/>
      <c r="AQ167" s="342">
        <v>36.53922</v>
      </c>
      <c r="AR167" s="342"/>
      <c r="AS167" s="342"/>
      <c r="AT167" s="342"/>
      <c r="AU167" s="343"/>
      <c r="AV167" s="341"/>
      <c r="AW167" s="342"/>
      <c r="AX167" s="342"/>
      <c r="AY167" s="342"/>
      <c r="AZ167" s="342"/>
      <c r="BA167" s="342"/>
      <c r="BB167" s="342"/>
      <c r="BC167" s="342"/>
      <c r="BD167" s="343"/>
      <c r="BE167" s="341"/>
      <c r="BF167" s="342"/>
      <c r="BG167" s="342"/>
      <c r="BH167" s="342"/>
      <c r="BI167" s="342"/>
      <c r="BJ167" s="342"/>
      <c r="BK167" s="342"/>
      <c r="BL167" s="342"/>
      <c r="BM167" s="343"/>
    </row>
    <row r="168" spans="29:65" x14ac:dyDescent="0.45">
      <c r="AC168" s="7">
        <v>0.29129500000000003</v>
      </c>
      <c r="AD168" s="341"/>
      <c r="AE168" s="342"/>
      <c r="AF168" s="342"/>
      <c r="AG168" s="342"/>
      <c r="AH168" s="342"/>
      <c r="AI168" s="342"/>
      <c r="AJ168" s="342"/>
      <c r="AK168" s="342"/>
      <c r="AL168" s="343"/>
      <c r="AM168" s="341"/>
      <c r="AN168" s="342"/>
      <c r="AO168" s="342"/>
      <c r="AP168" s="342"/>
      <c r="AQ168" s="342">
        <v>21.24438</v>
      </c>
      <c r="AR168" s="342"/>
      <c r="AS168" s="342"/>
      <c r="AT168" s="342"/>
      <c r="AU168" s="343"/>
      <c r="AV168" s="341"/>
      <c r="AW168" s="342"/>
      <c r="AX168" s="342"/>
      <c r="AY168" s="342"/>
      <c r="AZ168" s="342"/>
      <c r="BA168" s="342"/>
      <c r="BB168" s="342"/>
      <c r="BC168" s="342"/>
      <c r="BD168" s="343"/>
      <c r="BE168" s="341"/>
      <c r="BF168" s="342"/>
      <c r="BG168" s="342"/>
      <c r="BH168" s="342"/>
      <c r="BI168" s="342"/>
      <c r="BJ168" s="342"/>
      <c r="BK168" s="342"/>
      <c r="BL168" s="342"/>
      <c r="BM168" s="343"/>
    </row>
    <row r="169" spans="29:65" x14ac:dyDescent="0.45">
      <c r="AC169" s="7">
        <v>0.145647</v>
      </c>
      <c r="AD169" s="341"/>
      <c r="AE169" s="342"/>
      <c r="AF169" s="342"/>
      <c r="AG169" s="342"/>
      <c r="AH169" s="342"/>
      <c r="AI169" s="342"/>
      <c r="AJ169" s="342"/>
      <c r="AK169" s="342"/>
      <c r="AL169" s="343"/>
      <c r="AM169" s="341"/>
      <c r="AN169" s="342"/>
      <c r="AO169" s="342"/>
      <c r="AP169" s="342"/>
      <c r="AQ169" s="342">
        <v>14.738720000000001</v>
      </c>
      <c r="AR169" s="342"/>
      <c r="AS169" s="342"/>
      <c r="AT169" s="342"/>
      <c r="AU169" s="343"/>
      <c r="AV169" s="341"/>
      <c r="AW169" s="342"/>
      <c r="AX169" s="342"/>
      <c r="AY169" s="342"/>
      <c r="AZ169" s="342"/>
      <c r="BA169" s="342"/>
      <c r="BB169" s="342"/>
      <c r="BC169" s="342"/>
      <c r="BD169" s="343"/>
      <c r="BE169" s="341"/>
      <c r="BF169" s="342"/>
      <c r="BG169" s="342"/>
      <c r="BH169" s="342"/>
      <c r="BI169" s="342"/>
      <c r="BJ169" s="342"/>
      <c r="BK169" s="342"/>
      <c r="BL169" s="342"/>
      <c r="BM169" s="343"/>
    </row>
    <row r="170" spans="29:65" x14ac:dyDescent="0.45">
      <c r="AC170" s="7">
        <v>7.2824E-2</v>
      </c>
      <c r="AD170" s="341"/>
      <c r="AE170" s="342"/>
      <c r="AF170" s="342"/>
      <c r="AG170" s="342"/>
      <c r="AH170" s="342"/>
      <c r="AI170" s="342"/>
      <c r="AJ170" s="342"/>
      <c r="AK170" s="342"/>
      <c r="AL170" s="343"/>
      <c r="AM170" s="341"/>
      <c r="AN170" s="342"/>
      <c r="AO170" s="342"/>
      <c r="AP170" s="342"/>
      <c r="AQ170" s="342">
        <v>10.96705</v>
      </c>
      <c r="AR170" s="342"/>
      <c r="AS170" s="342"/>
      <c r="AT170" s="342"/>
      <c r="AU170" s="343"/>
      <c r="AV170" s="341"/>
      <c r="AW170" s="342"/>
      <c r="AX170" s="342"/>
      <c r="AY170" s="342"/>
      <c r="AZ170" s="342"/>
      <c r="BA170" s="342"/>
      <c r="BB170" s="342"/>
      <c r="BC170" s="342"/>
      <c r="BD170" s="343"/>
      <c r="BE170" s="341"/>
      <c r="BF170" s="342"/>
      <c r="BG170" s="342"/>
      <c r="BH170" s="342"/>
      <c r="BI170" s="342"/>
      <c r="BJ170" s="342"/>
      <c r="BK170" s="342"/>
      <c r="BL170" s="342"/>
      <c r="BM170" s="343"/>
    </row>
    <row r="171" spans="29:65" x14ac:dyDescent="0.45">
      <c r="AC171" s="7">
        <v>3.6412E-2</v>
      </c>
      <c r="AD171" s="341"/>
      <c r="AE171" s="342"/>
      <c r="AF171" s="342"/>
      <c r="AG171" s="342"/>
      <c r="AH171" s="342"/>
      <c r="AI171" s="342"/>
      <c r="AJ171" s="342"/>
      <c r="AK171" s="342"/>
      <c r="AL171" s="343"/>
      <c r="AM171" s="341"/>
      <c r="AN171" s="342"/>
      <c r="AO171" s="342"/>
      <c r="AP171" s="342"/>
      <c r="AQ171" s="342">
        <v>5.3654650000000004</v>
      </c>
      <c r="AR171" s="342"/>
      <c r="AS171" s="342"/>
      <c r="AT171" s="342"/>
      <c r="AU171" s="343"/>
      <c r="AV171" s="341"/>
      <c r="AW171" s="342"/>
      <c r="AX171" s="342"/>
      <c r="AY171" s="342"/>
      <c r="AZ171" s="342"/>
      <c r="BA171" s="342"/>
      <c r="BB171" s="342"/>
      <c r="BC171" s="342"/>
      <c r="BD171" s="343"/>
      <c r="BE171" s="341"/>
      <c r="BF171" s="342"/>
      <c r="BG171" s="342"/>
      <c r="BH171" s="342"/>
      <c r="BI171" s="342"/>
      <c r="BJ171" s="342"/>
      <c r="BK171" s="342"/>
      <c r="BL171" s="342"/>
      <c r="BM171" s="343"/>
    </row>
    <row r="172" spans="29:65" x14ac:dyDescent="0.45">
      <c r="AC172" s="7">
        <v>1.8206E-2</v>
      </c>
      <c r="AD172" s="341"/>
      <c r="AE172" s="342"/>
      <c r="AF172" s="342"/>
      <c r="AG172" s="342"/>
      <c r="AH172" s="342"/>
      <c r="AI172" s="342"/>
      <c r="AJ172" s="342"/>
      <c r="AK172" s="342"/>
      <c r="AL172" s="343"/>
      <c r="AM172" s="341"/>
      <c r="AN172" s="342"/>
      <c r="AO172" s="342"/>
      <c r="AP172" s="342"/>
      <c r="AQ172" s="342">
        <v>4.3650710000000004</v>
      </c>
      <c r="AR172" s="342"/>
      <c r="AS172" s="342"/>
      <c r="AT172" s="342"/>
      <c r="AU172" s="343"/>
      <c r="AV172" s="341"/>
      <c r="AW172" s="342"/>
      <c r="AX172" s="342"/>
      <c r="AY172" s="342"/>
      <c r="AZ172" s="342"/>
      <c r="BA172" s="342"/>
      <c r="BB172" s="342"/>
      <c r="BC172" s="342"/>
      <c r="BD172" s="343"/>
      <c r="BE172" s="341"/>
      <c r="BF172" s="342"/>
      <c r="BG172" s="342"/>
      <c r="BH172" s="342"/>
      <c r="BI172" s="342"/>
      <c r="BJ172" s="342"/>
      <c r="BK172" s="342"/>
      <c r="BL172" s="342"/>
      <c r="BM172" s="343"/>
    </row>
    <row r="173" spans="29:65" x14ac:dyDescent="0.45">
      <c r="AC173" s="7">
        <v>26.164290000000001</v>
      </c>
      <c r="AD173" s="341"/>
      <c r="AE173" s="342"/>
      <c r="AF173" s="342"/>
      <c r="AG173" s="342"/>
      <c r="AH173" s="342"/>
      <c r="AI173" s="342"/>
      <c r="AJ173" s="342"/>
      <c r="AK173" s="342"/>
      <c r="AL173" s="343"/>
      <c r="AM173" s="341"/>
      <c r="AN173" s="342"/>
      <c r="AO173" s="342"/>
      <c r="AP173" s="342"/>
      <c r="AQ173" s="342"/>
      <c r="AR173" s="344" t="s">
        <v>306</v>
      </c>
      <c r="AS173" s="342"/>
      <c r="AT173" s="342"/>
      <c r="AU173" s="343"/>
      <c r="AV173" s="341"/>
      <c r="AW173" s="342"/>
      <c r="AX173" s="342"/>
      <c r="AY173" s="342"/>
      <c r="AZ173" s="342"/>
      <c r="BA173" s="342"/>
      <c r="BB173" s="342"/>
      <c r="BC173" s="342"/>
      <c r="BD173" s="343"/>
      <c r="BE173" s="341"/>
      <c r="BF173" s="342"/>
      <c r="BG173" s="342"/>
      <c r="BH173" s="342"/>
      <c r="BI173" s="342"/>
      <c r="BJ173" s="342"/>
      <c r="BK173" s="342"/>
      <c r="BL173" s="342"/>
      <c r="BM173" s="343"/>
    </row>
    <row r="174" spans="29:65" x14ac:dyDescent="0.45">
      <c r="AC174" s="7">
        <v>13.082140000000001</v>
      </c>
      <c r="AD174" s="341"/>
      <c r="AE174" s="342"/>
      <c r="AF174" s="342"/>
      <c r="AG174" s="342"/>
      <c r="AH174" s="342"/>
      <c r="AI174" s="342"/>
      <c r="AJ174" s="342"/>
      <c r="AK174" s="342"/>
      <c r="AL174" s="343"/>
      <c r="AM174" s="341"/>
      <c r="AN174" s="342"/>
      <c r="AO174" s="342"/>
      <c r="AP174" s="342"/>
      <c r="AQ174" s="342"/>
      <c r="AR174" s="344" t="s">
        <v>307</v>
      </c>
      <c r="AS174" s="342"/>
      <c r="AT174" s="342"/>
      <c r="AU174" s="343"/>
      <c r="AV174" s="341"/>
      <c r="AW174" s="342"/>
      <c r="AX174" s="342"/>
      <c r="AY174" s="342"/>
      <c r="AZ174" s="342"/>
      <c r="BA174" s="342"/>
      <c r="BB174" s="342"/>
      <c r="BC174" s="342"/>
      <c r="BD174" s="343"/>
      <c r="BE174" s="341"/>
      <c r="BF174" s="342"/>
      <c r="BG174" s="342"/>
      <c r="BH174" s="342"/>
      <c r="BI174" s="342"/>
      <c r="BJ174" s="342"/>
      <c r="BK174" s="342"/>
      <c r="BL174" s="342"/>
      <c r="BM174" s="343"/>
    </row>
    <row r="175" spans="29:65" x14ac:dyDescent="0.45">
      <c r="AC175" s="7">
        <v>6.5410709999999996</v>
      </c>
      <c r="AD175" s="341"/>
      <c r="AE175" s="342"/>
      <c r="AF175" s="342"/>
      <c r="AG175" s="342"/>
      <c r="AH175" s="342"/>
      <c r="AI175" s="342"/>
      <c r="AJ175" s="342"/>
      <c r="AK175" s="342"/>
      <c r="AL175" s="343"/>
      <c r="AM175" s="341"/>
      <c r="AN175" s="342"/>
      <c r="AO175" s="342"/>
      <c r="AP175" s="342"/>
      <c r="AQ175" s="342"/>
      <c r="AR175" s="344" t="s">
        <v>308</v>
      </c>
      <c r="AS175" s="342"/>
      <c r="AT175" s="342"/>
      <c r="AU175" s="343"/>
      <c r="AV175" s="341"/>
      <c r="AW175" s="342"/>
      <c r="AX175" s="342"/>
      <c r="AY175" s="342"/>
      <c r="AZ175" s="342"/>
      <c r="BA175" s="342"/>
      <c r="BB175" s="342"/>
      <c r="BC175" s="342"/>
      <c r="BD175" s="343"/>
      <c r="BE175" s="341"/>
      <c r="BF175" s="342"/>
      <c r="BG175" s="342"/>
      <c r="BH175" s="342"/>
      <c r="BI175" s="342"/>
      <c r="BJ175" s="342"/>
      <c r="BK175" s="342"/>
      <c r="BL175" s="342"/>
      <c r="BM175" s="343"/>
    </row>
    <row r="176" spans="29:65" x14ac:dyDescent="0.45">
      <c r="AC176" s="7">
        <v>3.2705359999999999</v>
      </c>
      <c r="AD176" s="341"/>
      <c r="AE176" s="342"/>
      <c r="AF176" s="342"/>
      <c r="AG176" s="342"/>
      <c r="AH176" s="342"/>
      <c r="AI176" s="342"/>
      <c r="AJ176" s="342"/>
      <c r="AK176" s="342"/>
      <c r="AL176" s="343"/>
      <c r="AM176" s="341"/>
      <c r="AN176" s="342"/>
      <c r="AO176" s="342"/>
      <c r="AP176" s="342"/>
      <c r="AQ176" s="342"/>
      <c r="AR176" s="344" t="s">
        <v>309</v>
      </c>
      <c r="AS176" s="342"/>
      <c r="AT176" s="342"/>
      <c r="AU176" s="343"/>
      <c r="AV176" s="341"/>
      <c r="AW176" s="342"/>
      <c r="AX176" s="342"/>
      <c r="AY176" s="342"/>
      <c r="AZ176" s="342"/>
      <c r="BA176" s="342"/>
      <c r="BB176" s="342"/>
      <c r="BC176" s="342"/>
      <c r="BD176" s="343"/>
      <c r="BE176" s="341"/>
      <c r="BF176" s="342"/>
      <c r="BG176" s="342"/>
      <c r="BH176" s="342"/>
      <c r="BI176" s="342"/>
      <c r="BJ176" s="342"/>
      <c r="BK176" s="342"/>
      <c r="BL176" s="342"/>
      <c r="BM176" s="343"/>
    </row>
    <row r="177" spans="29:65" x14ac:dyDescent="0.45">
      <c r="AC177" s="7">
        <v>1.6352679999999999</v>
      </c>
      <c r="AD177" s="341"/>
      <c r="AE177" s="342"/>
      <c r="AF177" s="342"/>
      <c r="AG177" s="342"/>
      <c r="AH177" s="342"/>
      <c r="AI177" s="342"/>
      <c r="AJ177" s="342"/>
      <c r="AK177" s="342"/>
      <c r="AL177" s="343"/>
      <c r="AM177" s="341"/>
      <c r="AN177" s="342"/>
      <c r="AO177" s="342"/>
      <c r="AP177" s="342"/>
      <c r="AQ177" s="342"/>
      <c r="AR177" s="344" t="s">
        <v>310</v>
      </c>
      <c r="AS177" s="342"/>
      <c r="AT177" s="342"/>
      <c r="AU177" s="343"/>
      <c r="AV177" s="341"/>
      <c r="AW177" s="342"/>
      <c r="AX177" s="342"/>
      <c r="AY177" s="342"/>
      <c r="AZ177" s="342"/>
      <c r="BA177" s="342"/>
      <c r="BB177" s="342"/>
      <c r="BC177" s="342"/>
      <c r="BD177" s="343"/>
      <c r="BE177" s="341"/>
      <c r="BF177" s="342"/>
      <c r="BG177" s="342"/>
      <c r="BH177" s="342"/>
      <c r="BI177" s="342"/>
      <c r="BJ177" s="342"/>
      <c r="BK177" s="342"/>
      <c r="BL177" s="342"/>
      <c r="BM177" s="343"/>
    </row>
    <row r="178" spans="29:65" x14ac:dyDescent="0.45">
      <c r="AC178" s="7">
        <v>0.81763399999999997</v>
      </c>
      <c r="AD178" s="341"/>
      <c r="AE178" s="342"/>
      <c r="AF178" s="342"/>
      <c r="AG178" s="342"/>
      <c r="AH178" s="342"/>
      <c r="AI178" s="342"/>
      <c r="AJ178" s="342"/>
      <c r="AK178" s="342"/>
      <c r="AL178" s="343"/>
      <c r="AM178" s="341"/>
      <c r="AN178" s="342"/>
      <c r="AO178" s="342"/>
      <c r="AP178" s="342"/>
      <c r="AQ178" s="342"/>
      <c r="AR178" s="344" t="s">
        <v>311</v>
      </c>
      <c r="AS178" s="342"/>
      <c r="AT178" s="342"/>
      <c r="AU178" s="343"/>
      <c r="AV178" s="341"/>
      <c r="AW178" s="342"/>
      <c r="AX178" s="342"/>
      <c r="AY178" s="342"/>
      <c r="AZ178" s="342"/>
      <c r="BA178" s="342"/>
      <c r="BB178" s="342"/>
      <c r="BC178" s="342"/>
      <c r="BD178" s="343"/>
      <c r="BE178" s="341"/>
      <c r="BF178" s="342"/>
      <c r="BG178" s="342"/>
      <c r="BH178" s="342"/>
      <c r="BI178" s="342"/>
      <c r="BJ178" s="342"/>
      <c r="BK178" s="342"/>
      <c r="BL178" s="342"/>
      <c r="BM178" s="343"/>
    </row>
    <row r="179" spans="29:65" x14ac:dyDescent="0.45">
      <c r="AC179" s="7">
        <v>0.40881699999999999</v>
      </c>
      <c r="AD179" s="341"/>
      <c r="AE179" s="342"/>
      <c r="AF179" s="342"/>
      <c r="AG179" s="342"/>
      <c r="AH179" s="342"/>
      <c r="AI179" s="342"/>
      <c r="AJ179" s="342"/>
      <c r="AK179" s="342"/>
      <c r="AL179" s="343"/>
      <c r="AM179" s="341"/>
      <c r="AN179" s="342"/>
      <c r="AO179" s="342"/>
      <c r="AP179" s="342"/>
      <c r="AQ179" s="342"/>
      <c r="AR179" s="344" t="s">
        <v>312</v>
      </c>
      <c r="AS179" s="342"/>
      <c r="AT179" s="342"/>
      <c r="AU179" s="343"/>
      <c r="AV179" s="341"/>
      <c r="AW179" s="342"/>
      <c r="AX179" s="342"/>
      <c r="AY179" s="342"/>
      <c r="AZ179" s="342"/>
      <c r="BA179" s="342"/>
      <c r="BB179" s="342"/>
      <c r="BC179" s="342"/>
      <c r="BD179" s="343"/>
      <c r="BE179" s="341"/>
      <c r="BF179" s="342"/>
      <c r="BG179" s="342"/>
      <c r="BH179" s="342"/>
      <c r="BI179" s="342"/>
      <c r="BJ179" s="342"/>
      <c r="BK179" s="342"/>
      <c r="BL179" s="342"/>
      <c r="BM179" s="343"/>
    </row>
    <row r="180" spans="29:65" x14ac:dyDescent="0.45">
      <c r="AC180" s="7">
        <v>0.20440900000000001</v>
      </c>
      <c r="AD180" s="341"/>
      <c r="AE180" s="342"/>
      <c r="AF180" s="342"/>
      <c r="AG180" s="342"/>
      <c r="AH180" s="342"/>
      <c r="AI180" s="342"/>
      <c r="AJ180" s="342"/>
      <c r="AK180" s="342"/>
      <c r="AL180" s="343"/>
      <c r="AM180" s="341"/>
      <c r="AN180" s="342"/>
      <c r="AO180" s="342"/>
      <c r="AP180" s="342"/>
      <c r="AQ180" s="342"/>
      <c r="AR180" s="344" t="s">
        <v>313</v>
      </c>
      <c r="AS180" s="342"/>
      <c r="AT180" s="342"/>
      <c r="AU180" s="343"/>
      <c r="AV180" s="341"/>
      <c r="AW180" s="342"/>
      <c r="AX180" s="342"/>
      <c r="AY180" s="342"/>
      <c r="AZ180" s="342"/>
      <c r="BA180" s="342"/>
      <c r="BB180" s="342"/>
      <c r="BC180" s="342"/>
      <c r="BD180" s="343"/>
      <c r="BE180" s="341"/>
      <c r="BF180" s="342"/>
      <c r="BG180" s="342"/>
      <c r="BH180" s="342"/>
      <c r="BI180" s="342"/>
      <c r="BJ180" s="342"/>
      <c r="BK180" s="342"/>
      <c r="BL180" s="342"/>
      <c r="BM180" s="343"/>
    </row>
    <row r="181" spans="29:65" x14ac:dyDescent="0.45">
      <c r="AC181" s="7">
        <v>0.102204</v>
      </c>
      <c r="AD181" s="341"/>
      <c r="AE181" s="342"/>
      <c r="AF181" s="342"/>
      <c r="AG181" s="342"/>
      <c r="AH181" s="342"/>
      <c r="AI181" s="342"/>
      <c r="AJ181" s="342"/>
      <c r="AK181" s="342"/>
      <c r="AL181" s="343"/>
      <c r="AM181" s="341"/>
      <c r="AN181" s="342"/>
      <c r="AO181" s="342"/>
      <c r="AP181" s="342"/>
      <c r="AQ181" s="342"/>
      <c r="AR181" s="344" t="s">
        <v>314</v>
      </c>
      <c r="AS181" s="342"/>
      <c r="AT181" s="342"/>
      <c r="AU181" s="343"/>
      <c r="AV181" s="341"/>
      <c r="AW181" s="342"/>
      <c r="AX181" s="342"/>
      <c r="AY181" s="342"/>
      <c r="AZ181" s="342"/>
      <c r="BA181" s="342"/>
      <c r="BB181" s="342"/>
      <c r="BC181" s="342"/>
      <c r="BD181" s="343"/>
      <c r="BE181" s="341"/>
      <c r="BF181" s="342"/>
      <c r="BG181" s="342"/>
      <c r="BH181" s="342"/>
      <c r="BI181" s="342"/>
      <c r="BJ181" s="342"/>
      <c r="BK181" s="342"/>
      <c r="BL181" s="342"/>
      <c r="BM181" s="343"/>
    </row>
    <row r="182" spans="29:65" x14ac:dyDescent="0.45">
      <c r="AC182" s="7">
        <v>5.1102000000000002E-2</v>
      </c>
      <c r="AD182" s="341"/>
      <c r="AE182" s="342"/>
      <c r="AF182" s="342"/>
      <c r="AG182" s="342"/>
      <c r="AH182" s="342"/>
      <c r="AI182" s="342"/>
      <c r="AJ182" s="342"/>
      <c r="AK182" s="342"/>
      <c r="AL182" s="343"/>
      <c r="AM182" s="341"/>
      <c r="AN182" s="342"/>
      <c r="AO182" s="342"/>
      <c r="AP182" s="342"/>
      <c r="AQ182" s="342"/>
      <c r="AR182" s="344" t="s">
        <v>315</v>
      </c>
      <c r="AS182" s="342"/>
      <c r="AT182" s="342"/>
      <c r="AU182" s="343"/>
      <c r="AV182" s="341"/>
      <c r="AW182" s="342"/>
      <c r="AX182" s="342"/>
      <c r="AY182" s="342"/>
      <c r="AZ182" s="342"/>
      <c r="BA182" s="342"/>
      <c r="BB182" s="342"/>
      <c r="BC182" s="342"/>
      <c r="BD182" s="343"/>
      <c r="BE182" s="341"/>
      <c r="BF182" s="342"/>
      <c r="BG182" s="342"/>
      <c r="BH182" s="342"/>
      <c r="BI182" s="342"/>
      <c r="BJ182" s="342"/>
      <c r="BK182" s="342"/>
      <c r="BL182" s="342"/>
      <c r="BM182" s="343"/>
    </row>
    <row r="183" spans="29:65" x14ac:dyDescent="0.45">
      <c r="AC183" s="7">
        <v>2.5551000000000001E-2</v>
      </c>
      <c r="AD183" s="341"/>
      <c r="AE183" s="342"/>
      <c r="AF183" s="342"/>
      <c r="AG183" s="342"/>
      <c r="AH183" s="342"/>
      <c r="AI183" s="342"/>
      <c r="AJ183" s="342"/>
      <c r="AK183" s="342"/>
      <c r="AL183" s="343"/>
      <c r="AM183" s="341"/>
      <c r="AN183" s="342"/>
      <c r="AO183" s="342"/>
      <c r="AP183" s="342"/>
      <c r="AQ183" s="342"/>
      <c r="AR183" s="344" t="s">
        <v>316</v>
      </c>
      <c r="AS183" s="342"/>
      <c r="AT183" s="342"/>
      <c r="AU183" s="343"/>
      <c r="AV183" s="341"/>
      <c r="AW183" s="342"/>
      <c r="AX183" s="342"/>
      <c r="AY183" s="342"/>
      <c r="AZ183" s="342"/>
      <c r="BA183" s="342"/>
      <c r="BB183" s="342"/>
      <c r="BC183" s="342"/>
      <c r="BD183" s="343"/>
      <c r="BE183" s="341"/>
      <c r="BF183" s="342"/>
      <c r="BG183" s="342"/>
      <c r="BH183" s="342"/>
      <c r="BI183" s="342"/>
      <c r="BJ183" s="342"/>
      <c r="BK183" s="342"/>
      <c r="BL183" s="342"/>
      <c r="BM183" s="343"/>
    </row>
    <row r="184" spans="29:65" x14ac:dyDescent="0.45">
      <c r="AC184" s="7">
        <v>17.903569999999998</v>
      </c>
      <c r="AD184" s="341"/>
      <c r="AE184" s="342"/>
      <c r="AF184" s="342"/>
      <c r="AG184" s="342"/>
      <c r="AH184" s="342"/>
      <c r="AI184" s="342"/>
      <c r="AJ184" s="342"/>
      <c r="AK184" s="342"/>
      <c r="AL184" s="343"/>
      <c r="AM184" s="341"/>
      <c r="AN184" s="342"/>
      <c r="AO184" s="342"/>
      <c r="AP184" s="342"/>
      <c r="AQ184" s="342"/>
      <c r="AR184" s="342"/>
      <c r="AS184" s="342">
        <v>89.937179999999998</v>
      </c>
      <c r="AT184" s="342"/>
      <c r="AU184" s="343"/>
      <c r="AV184" s="341"/>
      <c r="AW184" s="342"/>
      <c r="AX184" s="342"/>
      <c r="AY184" s="342"/>
      <c r="AZ184" s="342"/>
      <c r="BA184" s="342"/>
      <c r="BB184" s="342"/>
      <c r="BC184" s="342"/>
      <c r="BD184" s="343"/>
      <c r="BE184" s="341"/>
      <c r="BF184" s="342"/>
      <c r="BG184" s="342"/>
      <c r="BH184" s="342"/>
      <c r="BI184" s="342"/>
      <c r="BJ184" s="342"/>
      <c r="BK184" s="342"/>
      <c r="BL184" s="342"/>
      <c r="BM184" s="343"/>
    </row>
    <row r="185" spans="29:65" x14ac:dyDescent="0.45">
      <c r="AC185" s="7">
        <v>8.9517860000000002</v>
      </c>
      <c r="AD185" s="341"/>
      <c r="AE185" s="342"/>
      <c r="AF185" s="342"/>
      <c r="AG185" s="342"/>
      <c r="AH185" s="342"/>
      <c r="AI185" s="342"/>
      <c r="AJ185" s="342"/>
      <c r="AK185" s="342"/>
      <c r="AL185" s="343"/>
      <c r="AM185" s="341"/>
      <c r="AN185" s="342"/>
      <c r="AO185" s="342"/>
      <c r="AP185" s="342"/>
      <c r="AQ185" s="342"/>
      <c r="AR185" s="342"/>
      <c r="AS185" s="342">
        <v>94.018159999999995</v>
      </c>
      <c r="AT185" s="342"/>
      <c r="AU185" s="343"/>
      <c r="AV185" s="341"/>
      <c r="AW185" s="342"/>
      <c r="AX185" s="342"/>
      <c r="AY185" s="342"/>
      <c r="AZ185" s="342"/>
      <c r="BA185" s="342"/>
      <c r="BB185" s="342"/>
      <c r="BC185" s="342"/>
      <c r="BD185" s="343"/>
      <c r="BE185" s="341"/>
      <c r="BF185" s="342"/>
      <c r="BG185" s="342"/>
      <c r="BH185" s="342"/>
      <c r="BI185" s="342"/>
      <c r="BJ185" s="342"/>
      <c r="BK185" s="342"/>
      <c r="BL185" s="342"/>
      <c r="BM185" s="343"/>
    </row>
    <row r="186" spans="29:65" x14ac:dyDescent="0.45">
      <c r="AC186" s="7">
        <v>4.4758930000000001</v>
      </c>
      <c r="AD186" s="341"/>
      <c r="AE186" s="342"/>
      <c r="AF186" s="342"/>
      <c r="AG186" s="342"/>
      <c r="AH186" s="342"/>
      <c r="AI186" s="342"/>
      <c r="AJ186" s="342"/>
      <c r="AK186" s="342"/>
      <c r="AL186" s="343"/>
      <c r="AM186" s="341"/>
      <c r="AN186" s="342"/>
      <c r="AO186" s="342"/>
      <c r="AP186" s="342"/>
      <c r="AQ186" s="342"/>
      <c r="AR186" s="342"/>
      <c r="AS186" s="342">
        <v>85.540800000000004</v>
      </c>
      <c r="AT186" s="342"/>
      <c r="AU186" s="343"/>
      <c r="AV186" s="341"/>
      <c r="AW186" s="342"/>
      <c r="AX186" s="342"/>
      <c r="AY186" s="342"/>
      <c r="AZ186" s="342"/>
      <c r="BA186" s="342"/>
      <c r="BB186" s="342"/>
      <c r="BC186" s="342"/>
      <c r="BD186" s="343"/>
      <c r="BE186" s="341"/>
      <c r="BF186" s="342"/>
      <c r="BG186" s="342"/>
      <c r="BH186" s="342"/>
      <c r="BI186" s="342"/>
      <c r="BJ186" s="342"/>
      <c r="BK186" s="342"/>
      <c r="BL186" s="342"/>
      <c r="BM186" s="343"/>
    </row>
    <row r="187" spans="29:65" x14ac:dyDescent="0.45">
      <c r="AC187" s="7">
        <v>2.237946</v>
      </c>
      <c r="AD187" s="341"/>
      <c r="AE187" s="342"/>
      <c r="AF187" s="342"/>
      <c r="AG187" s="342"/>
      <c r="AH187" s="342"/>
      <c r="AI187" s="342"/>
      <c r="AJ187" s="342"/>
      <c r="AK187" s="342"/>
      <c r="AL187" s="343"/>
      <c r="AM187" s="341"/>
      <c r="AN187" s="342"/>
      <c r="AO187" s="342"/>
      <c r="AP187" s="342"/>
      <c r="AQ187" s="342"/>
      <c r="AR187" s="342"/>
      <c r="AS187" s="342">
        <v>65.393910000000005</v>
      </c>
      <c r="AT187" s="342"/>
      <c r="AU187" s="343"/>
      <c r="AV187" s="341"/>
      <c r="AW187" s="342"/>
      <c r="AX187" s="342"/>
      <c r="AY187" s="342"/>
      <c r="AZ187" s="342"/>
      <c r="BA187" s="342"/>
      <c r="BB187" s="342"/>
      <c r="BC187" s="342"/>
      <c r="BD187" s="343"/>
      <c r="BE187" s="341"/>
      <c r="BF187" s="342"/>
      <c r="BG187" s="342"/>
      <c r="BH187" s="342"/>
      <c r="BI187" s="342"/>
      <c r="BJ187" s="342"/>
      <c r="BK187" s="342"/>
      <c r="BL187" s="342"/>
      <c r="BM187" s="343"/>
    </row>
    <row r="188" spans="29:65" x14ac:dyDescent="0.45">
      <c r="AC188" s="7">
        <v>1.118973</v>
      </c>
      <c r="AD188" s="341"/>
      <c r="AE188" s="342"/>
      <c r="AF188" s="342"/>
      <c r="AG188" s="342"/>
      <c r="AH188" s="342"/>
      <c r="AI188" s="342"/>
      <c r="AJ188" s="342"/>
      <c r="AK188" s="342"/>
      <c r="AL188" s="343"/>
      <c r="AM188" s="341"/>
      <c r="AN188" s="342"/>
      <c r="AO188" s="342"/>
      <c r="AP188" s="342"/>
      <c r="AQ188" s="342"/>
      <c r="AR188" s="342"/>
      <c r="AS188" s="342">
        <v>43.020159999999997</v>
      </c>
      <c r="AT188" s="342"/>
      <c r="AU188" s="343"/>
      <c r="AV188" s="341"/>
      <c r="AW188" s="342"/>
      <c r="AX188" s="342"/>
      <c r="AY188" s="342"/>
      <c r="AZ188" s="342"/>
      <c r="BA188" s="342"/>
      <c r="BB188" s="342"/>
      <c r="BC188" s="342"/>
      <c r="BD188" s="343"/>
      <c r="BE188" s="341"/>
      <c r="BF188" s="342"/>
      <c r="BG188" s="342"/>
      <c r="BH188" s="342"/>
      <c r="BI188" s="342"/>
      <c r="BJ188" s="342"/>
      <c r="BK188" s="342"/>
      <c r="BL188" s="342"/>
      <c r="BM188" s="343"/>
    </row>
    <row r="189" spans="29:65" x14ac:dyDescent="0.45">
      <c r="AC189" s="7">
        <v>0.55948699999999996</v>
      </c>
      <c r="AD189" s="341"/>
      <c r="AE189" s="342"/>
      <c r="AF189" s="342"/>
      <c r="AG189" s="342"/>
      <c r="AH189" s="342"/>
      <c r="AI189" s="342"/>
      <c r="AJ189" s="342"/>
      <c r="AK189" s="342"/>
      <c r="AL189" s="343"/>
      <c r="AM189" s="341"/>
      <c r="AN189" s="342"/>
      <c r="AO189" s="342"/>
      <c r="AP189" s="342"/>
      <c r="AQ189" s="342"/>
      <c r="AR189" s="342"/>
      <c r="AS189" s="342">
        <v>27.948229999999999</v>
      </c>
      <c r="AT189" s="342"/>
      <c r="AU189" s="343"/>
      <c r="AV189" s="341"/>
      <c r="AW189" s="342"/>
      <c r="AX189" s="342"/>
      <c r="AY189" s="342"/>
      <c r="AZ189" s="342"/>
      <c r="BA189" s="342"/>
      <c r="BB189" s="342"/>
      <c r="BC189" s="342"/>
      <c r="BD189" s="343"/>
      <c r="BE189" s="341"/>
      <c r="BF189" s="342"/>
      <c r="BG189" s="342"/>
      <c r="BH189" s="342"/>
      <c r="BI189" s="342"/>
      <c r="BJ189" s="342"/>
      <c r="BK189" s="342"/>
      <c r="BL189" s="342"/>
      <c r="BM189" s="343"/>
    </row>
    <row r="190" spans="29:65" x14ac:dyDescent="0.45">
      <c r="AC190" s="7">
        <v>0.27974300000000002</v>
      </c>
      <c r="AD190" s="341"/>
      <c r="AE190" s="342"/>
      <c r="AF190" s="342"/>
      <c r="AG190" s="342"/>
      <c r="AH190" s="342"/>
      <c r="AI190" s="342"/>
      <c r="AJ190" s="342"/>
      <c r="AK190" s="342"/>
      <c r="AL190" s="343"/>
      <c r="AM190" s="341"/>
      <c r="AN190" s="342"/>
      <c r="AO190" s="342"/>
      <c r="AP190" s="342"/>
      <c r="AQ190" s="342"/>
      <c r="AR190" s="342"/>
      <c r="AS190" s="342">
        <v>20.123950000000001</v>
      </c>
      <c r="AT190" s="342"/>
      <c r="AU190" s="343"/>
      <c r="AV190" s="341"/>
      <c r="AW190" s="342"/>
      <c r="AX190" s="342"/>
      <c r="AY190" s="342"/>
      <c r="AZ190" s="342"/>
      <c r="BA190" s="342"/>
      <c r="BB190" s="342"/>
      <c r="BC190" s="342"/>
      <c r="BD190" s="343"/>
      <c r="BE190" s="341"/>
      <c r="BF190" s="342"/>
      <c r="BG190" s="342"/>
      <c r="BH190" s="342"/>
      <c r="BI190" s="342"/>
      <c r="BJ190" s="342"/>
      <c r="BK190" s="342"/>
      <c r="BL190" s="342"/>
      <c r="BM190" s="343"/>
    </row>
    <row r="191" spans="29:65" x14ac:dyDescent="0.45">
      <c r="AC191" s="7">
        <v>0.139872</v>
      </c>
      <c r="AD191" s="341"/>
      <c r="AE191" s="342"/>
      <c r="AF191" s="342"/>
      <c r="AG191" s="342"/>
      <c r="AH191" s="342"/>
      <c r="AI191" s="342"/>
      <c r="AJ191" s="342"/>
      <c r="AK191" s="342"/>
      <c r="AL191" s="343"/>
      <c r="AM191" s="341"/>
      <c r="AN191" s="342"/>
      <c r="AO191" s="342"/>
      <c r="AP191" s="342"/>
      <c r="AQ191" s="342"/>
      <c r="AR191" s="342"/>
      <c r="AS191" s="342">
        <v>12.41436</v>
      </c>
      <c r="AT191" s="342"/>
      <c r="AU191" s="343"/>
      <c r="AV191" s="341"/>
      <c r="AW191" s="342"/>
      <c r="AX191" s="342"/>
      <c r="AY191" s="342"/>
      <c r="AZ191" s="342"/>
      <c r="BA191" s="342"/>
      <c r="BB191" s="342"/>
      <c r="BC191" s="342"/>
      <c r="BD191" s="343"/>
      <c r="BE191" s="341"/>
      <c r="BF191" s="342"/>
      <c r="BG191" s="342"/>
      <c r="BH191" s="342"/>
      <c r="BI191" s="342"/>
      <c r="BJ191" s="342"/>
      <c r="BK191" s="342"/>
      <c r="BL191" s="342"/>
      <c r="BM191" s="343"/>
    </row>
    <row r="192" spans="29:65" x14ac:dyDescent="0.45">
      <c r="AC192" s="7">
        <v>6.9935999999999998E-2</v>
      </c>
      <c r="AD192" s="341"/>
      <c r="AE192" s="342"/>
      <c r="AF192" s="342"/>
      <c r="AG192" s="342"/>
      <c r="AH192" s="342"/>
      <c r="AI192" s="342"/>
      <c r="AJ192" s="342"/>
      <c r="AK192" s="342"/>
      <c r="AL192" s="343"/>
      <c r="AM192" s="341"/>
      <c r="AN192" s="342"/>
      <c r="AO192" s="342"/>
      <c r="AP192" s="342"/>
      <c r="AQ192" s="342"/>
      <c r="AR192" s="342"/>
      <c r="AS192" s="342">
        <v>7.4126779999999997</v>
      </c>
      <c r="AT192" s="342"/>
      <c r="AU192" s="343"/>
      <c r="AV192" s="341"/>
      <c r="AW192" s="342"/>
      <c r="AX192" s="342"/>
      <c r="AY192" s="342"/>
      <c r="AZ192" s="342"/>
      <c r="BA192" s="342"/>
      <c r="BB192" s="342"/>
      <c r="BC192" s="342"/>
      <c r="BD192" s="343"/>
      <c r="BE192" s="341"/>
      <c r="BF192" s="342"/>
      <c r="BG192" s="342"/>
      <c r="BH192" s="342"/>
      <c r="BI192" s="342"/>
      <c r="BJ192" s="342"/>
      <c r="BK192" s="342"/>
      <c r="BL192" s="342"/>
      <c r="BM192" s="343"/>
    </row>
    <row r="193" spans="29:65" x14ac:dyDescent="0.45">
      <c r="AC193" s="7">
        <v>3.4967999999999999E-2</v>
      </c>
      <c r="AD193" s="341"/>
      <c r="AE193" s="342"/>
      <c r="AF193" s="342"/>
      <c r="AG193" s="342"/>
      <c r="AH193" s="342"/>
      <c r="AI193" s="342"/>
      <c r="AJ193" s="342"/>
      <c r="AK193" s="342"/>
      <c r="AL193" s="343"/>
      <c r="AM193" s="341"/>
      <c r="AN193" s="342"/>
      <c r="AO193" s="342"/>
      <c r="AP193" s="342"/>
      <c r="AQ193" s="342"/>
      <c r="AR193" s="342"/>
      <c r="AS193" s="342">
        <v>2.9143530000000002</v>
      </c>
      <c r="AT193" s="342"/>
      <c r="AU193" s="343"/>
      <c r="AV193" s="341"/>
      <c r="AW193" s="342"/>
      <c r="AX193" s="342"/>
      <c r="AY193" s="342"/>
      <c r="AZ193" s="342"/>
      <c r="BA193" s="342"/>
      <c r="BB193" s="342"/>
      <c r="BC193" s="342"/>
      <c r="BD193" s="343"/>
      <c r="BE193" s="341"/>
      <c r="BF193" s="342"/>
      <c r="BG193" s="342"/>
      <c r="BH193" s="342"/>
      <c r="BI193" s="342"/>
      <c r="BJ193" s="342"/>
      <c r="BK193" s="342"/>
      <c r="BL193" s="342"/>
      <c r="BM193" s="343"/>
    </row>
    <row r="194" spans="29:65" x14ac:dyDescent="0.45">
      <c r="AC194" s="7">
        <v>1.7484E-2</v>
      </c>
      <c r="AD194" s="341"/>
      <c r="AE194" s="342"/>
      <c r="AF194" s="342"/>
      <c r="AG194" s="342"/>
      <c r="AH194" s="342"/>
      <c r="AI194" s="342"/>
      <c r="AJ194" s="342"/>
      <c r="AK194" s="342"/>
      <c r="AL194" s="343"/>
      <c r="AM194" s="341"/>
      <c r="AN194" s="342"/>
      <c r="AO194" s="342"/>
      <c r="AP194" s="342"/>
      <c r="AQ194" s="342"/>
      <c r="AR194" s="342"/>
      <c r="AS194" s="342">
        <v>1.1685449999999999</v>
      </c>
      <c r="AT194" s="342"/>
      <c r="AU194" s="343"/>
      <c r="AV194" s="341"/>
      <c r="AW194" s="342"/>
      <c r="AX194" s="342"/>
      <c r="AY194" s="342"/>
      <c r="AZ194" s="342"/>
      <c r="BA194" s="342"/>
      <c r="BB194" s="342"/>
      <c r="BC194" s="342"/>
      <c r="BD194" s="343"/>
      <c r="BE194" s="341"/>
      <c r="BF194" s="342"/>
      <c r="BG194" s="342"/>
      <c r="BH194" s="342"/>
      <c r="BI194" s="342"/>
      <c r="BJ194" s="342"/>
      <c r="BK194" s="342"/>
      <c r="BL194" s="342"/>
      <c r="BM194" s="343"/>
    </row>
    <row r="195" spans="29:65" x14ac:dyDescent="0.45">
      <c r="AC195" s="7">
        <v>18.642859999999999</v>
      </c>
      <c r="AD195" s="341"/>
      <c r="AE195" s="342"/>
      <c r="AF195" s="342"/>
      <c r="AG195" s="342"/>
      <c r="AH195" s="342"/>
      <c r="AI195" s="342"/>
      <c r="AJ195" s="342"/>
      <c r="AK195" s="342"/>
      <c r="AL195" s="343"/>
      <c r="AM195" s="341"/>
      <c r="AN195" s="342"/>
      <c r="AO195" s="342"/>
      <c r="AP195" s="342"/>
      <c r="AQ195" s="342"/>
      <c r="AR195" s="342"/>
      <c r="AS195" s="342"/>
      <c r="AT195" s="342">
        <v>88.1404</v>
      </c>
      <c r="AU195" s="343"/>
      <c r="AV195" s="341"/>
      <c r="AW195" s="342"/>
      <c r="AX195" s="342"/>
      <c r="AY195" s="342"/>
      <c r="AZ195" s="342"/>
      <c r="BA195" s="342"/>
      <c r="BB195" s="342"/>
      <c r="BC195" s="342"/>
      <c r="BD195" s="343"/>
      <c r="BE195" s="341"/>
      <c r="BF195" s="342"/>
      <c r="BG195" s="342"/>
      <c r="BH195" s="342"/>
      <c r="BI195" s="342"/>
      <c r="BJ195" s="342"/>
      <c r="BK195" s="342"/>
      <c r="BL195" s="342"/>
      <c r="BM195" s="343"/>
    </row>
    <row r="196" spans="29:65" x14ac:dyDescent="0.45">
      <c r="AC196" s="7">
        <v>9.3214290000000002</v>
      </c>
      <c r="AD196" s="341"/>
      <c r="AE196" s="342"/>
      <c r="AF196" s="342"/>
      <c r="AG196" s="342"/>
      <c r="AH196" s="342"/>
      <c r="AI196" s="342"/>
      <c r="AJ196" s="342"/>
      <c r="AK196" s="342"/>
      <c r="AL196" s="343"/>
      <c r="AM196" s="341"/>
      <c r="AN196" s="342"/>
      <c r="AO196" s="342"/>
      <c r="AP196" s="342"/>
      <c r="AQ196" s="342"/>
      <c r="AR196" s="342"/>
      <c r="AS196" s="342"/>
      <c r="AT196" s="342">
        <v>94.362229999999997</v>
      </c>
      <c r="AU196" s="343"/>
      <c r="AV196" s="341"/>
      <c r="AW196" s="342"/>
      <c r="AX196" s="342"/>
      <c r="AY196" s="342"/>
      <c r="AZ196" s="342"/>
      <c r="BA196" s="342"/>
      <c r="BB196" s="342"/>
      <c r="BC196" s="342"/>
      <c r="BD196" s="343"/>
      <c r="BE196" s="341"/>
      <c r="BF196" s="342"/>
      <c r="BG196" s="342"/>
      <c r="BH196" s="342"/>
      <c r="BI196" s="342"/>
      <c r="BJ196" s="342"/>
      <c r="BK196" s="342"/>
      <c r="BL196" s="342"/>
      <c r="BM196" s="343"/>
    </row>
    <row r="197" spans="29:65" x14ac:dyDescent="0.45">
      <c r="AC197" s="7">
        <v>4.6607139999999996</v>
      </c>
      <c r="AD197" s="341"/>
      <c r="AE197" s="342"/>
      <c r="AF197" s="342"/>
      <c r="AG197" s="342"/>
      <c r="AH197" s="342"/>
      <c r="AI197" s="342"/>
      <c r="AJ197" s="342"/>
      <c r="AK197" s="342"/>
      <c r="AL197" s="343"/>
      <c r="AM197" s="341"/>
      <c r="AN197" s="342"/>
      <c r="AO197" s="342"/>
      <c r="AP197" s="342"/>
      <c r="AQ197" s="342"/>
      <c r="AR197" s="342"/>
      <c r="AS197" s="342"/>
      <c r="AT197" s="342">
        <v>96.640060000000005</v>
      </c>
      <c r="AU197" s="343"/>
      <c r="AV197" s="341"/>
      <c r="AW197" s="342"/>
      <c r="AX197" s="342"/>
      <c r="AY197" s="342"/>
      <c r="AZ197" s="342"/>
      <c r="BA197" s="342"/>
      <c r="BB197" s="342"/>
      <c r="BC197" s="342"/>
      <c r="BD197" s="343"/>
      <c r="BE197" s="341"/>
      <c r="BF197" s="342"/>
      <c r="BG197" s="342"/>
      <c r="BH197" s="342"/>
      <c r="BI197" s="342"/>
      <c r="BJ197" s="342"/>
      <c r="BK197" s="342"/>
      <c r="BL197" s="342"/>
      <c r="BM197" s="343"/>
    </row>
    <row r="198" spans="29:65" x14ac:dyDescent="0.45">
      <c r="AC198" s="7">
        <v>2.3303569999999998</v>
      </c>
      <c r="AD198" s="341"/>
      <c r="AE198" s="342"/>
      <c r="AF198" s="342"/>
      <c r="AG198" s="342"/>
      <c r="AH198" s="342"/>
      <c r="AI198" s="342"/>
      <c r="AJ198" s="342"/>
      <c r="AK198" s="342"/>
      <c r="AL198" s="343"/>
      <c r="AM198" s="341"/>
      <c r="AN198" s="342"/>
      <c r="AO198" s="342"/>
      <c r="AP198" s="342"/>
      <c r="AQ198" s="342"/>
      <c r="AR198" s="342"/>
      <c r="AS198" s="342"/>
      <c r="AT198" s="342">
        <v>88.62782</v>
      </c>
      <c r="AU198" s="343"/>
      <c r="AV198" s="341"/>
      <c r="AW198" s="342"/>
      <c r="AX198" s="342"/>
      <c r="AY198" s="342"/>
      <c r="AZ198" s="342"/>
      <c r="BA198" s="342"/>
      <c r="BB198" s="342"/>
      <c r="BC198" s="342"/>
      <c r="BD198" s="343"/>
      <c r="BE198" s="341"/>
      <c r="BF198" s="342"/>
      <c r="BG198" s="342"/>
      <c r="BH198" s="342"/>
      <c r="BI198" s="342"/>
      <c r="BJ198" s="342"/>
      <c r="BK198" s="342"/>
      <c r="BL198" s="342"/>
      <c r="BM198" s="343"/>
    </row>
    <row r="199" spans="29:65" x14ac:dyDescent="0.45">
      <c r="AC199" s="7">
        <v>1.165179</v>
      </c>
      <c r="AD199" s="341"/>
      <c r="AE199" s="342"/>
      <c r="AF199" s="342"/>
      <c r="AG199" s="342"/>
      <c r="AH199" s="342"/>
      <c r="AI199" s="342"/>
      <c r="AJ199" s="342"/>
      <c r="AK199" s="342"/>
      <c r="AL199" s="343"/>
      <c r="AM199" s="341"/>
      <c r="AN199" s="342"/>
      <c r="AO199" s="342"/>
      <c r="AP199" s="342"/>
      <c r="AQ199" s="342"/>
      <c r="AR199" s="342"/>
      <c r="AS199" s="342"/>
      <c r="AT199" s="342">
        <v>55.559399999999997</v>
      </c>
      <c r="AU199" s="343"/>
      <c r="AV199" s="341"/>
      <c r="AW199" s="342"/>
      <c r="AX199" s="342"/>
      <c r="AY199" s="342"/>
      <c r="AZ199" s="342"/>
      <c r="BA199" s="342"/>
      <c r="BB199" s="342"/>
      <c r="BC199" s="342"/>
      <c r="BD199" s="343"/>
      <c r="BE199" s="341"/>
      <c r="BF199" s="342"/>
      <c r="BG199" s="342"/>
      <c r="BH199" s="342"/>
      <c r="BI199" s="342"/>
      <c r="BJ199" s="342"/>
      <c r="BK199" s="342"/>
      <c r="BL199" s="342"/>
      <c r="BM199" s="343"/>
    </row>
    <row r="200" spans="29:65" x14ac:dyDescent="0.45">
      <c r="AC200" s="7">
        <v>0.58258900000000002</v>
      </c>
      <c r="AD200" s="341"/>
      <c r="AE200" s="342"/>
      <c r="AF200" s="342"/>
      <c r="AG200" s="342"/>
      <c r="AH200" s="342"/>
      <c r="AI200" s="342"/>
      <c r="AJ200" s="342"/>
      <c r="AK200" s="342"/>
      <c r="AL200" s="343"/>
      <c r="AM200" s="341"/>
      <c r="AN200" s="342"/>
      <c r="AO200" s="342"/>
      <c r="AP200" s="342"/>
      <c r="AQ200" s="342"/>
      <c r="AR200" s="342"/>
      <c r="AS200" s="342"/>
      <c r="AT200" s="342">
        <v>39.146250000000002</v>
      </c>
      <c r="AU200" s="343"/>
      <c r="AV200" s="341"/>
      <c r="AW200" s="342"/>
      <c r="AX200" s="342"/>
      <c r="AY200" s="342"/>
      <c r="AZ200" s="342"/>
      <c r="BA200" s="342"/>
      <c r="BB200" s="342"/>
      <c r="BC200" s="342"/>
      <c r="BD200" s="343"/>
      <c r="BE200" s="341"/>
      <c r="BF200" s="342"/>
      <c r="BG200" s="342"/>
      <c r="BH200" s="342"/>
      <c r="BI200" s="342"/>
      <c r="BJ200" s="342"/>
      <c r="BK200" s="342"/>
      <c r="BL200" s="342"/>
      <c r="BM200" s="343"/>
    </row>
    <row r="201" spans="29:65" x14ac:dyDescent="0.45">
      <c r="AC201" s="7">
        <v>0.29129500000000003</v>
      </c>
      <c r="AD201" s="341"/>
      <c r="AE201" s="342"/>
      <c r="AF201" s="342"/>
      <c r="AG201" s="342"/>
      <c r="AH201" s="342"/>
      <c r="AI201" s="342"/>
      <c r="AJ201" s="342"/>
      <c r="AK201" s="342"/>
      <c r="AL201" s="343"/>
      <c r="AM201" s="341"/>
      <c r="AN201" s="342"/>
      <c r="AO201" s="342"/>
      <c r="AP201" s="342"/>
      <c r="AQ201" s="342"/>
      <c r="AR201" s="342"/>
      <c r="AS201" s="342"/>
      <c r="AT201" s="342">
        <v>21.315429999999999</v>
      </c>
      <c r="AU201" s="343"/>
      <c r="AV201" s="341"/>
      <c r="AW201" s="342"/>
      <c r="AX201" s="342"/>
      <c r="AY201" s="342"/>
      <c r="AZ201" s="342"/>
      <c r="BA201" s="342"/>
      <c r="BB201" s="342"/>
      <c r="BC201" s="342"/>
      <c r="BD201" s="343"/>
      <c r="BE201" s="341"/>
      <c r="BF201" s="342"/>
      <c r="BG201" s="342"/>
      <c r="BH201" s="342"/>
      <c r="BI201" s="342"/>
      <c r="BJ201" s="342"/>
      <c r="BK201" s="342"/>
      <c r="BL201" s="342"/>
      <c r="BM201" s="343"/>
    </row>
    <row r="202" spans="29:65" x14ac:dyDescent="0.45">
      <c r="AC202" s="7">
        <v>0.145647</v>
      </c>
      <c r="AD202" s="341"/>
      <c r="AE202" s="342"/>
      <c r="AF202" s="342"/>
      <c r="AG202" s="342"/>
      <c r="AH202" s="342"/>
      <c r="AI202" s="342"/>
      <c r="AJ202" s="342"/>
      <c r="AK202" s="342"/>
      <c r="AL202" s="343"/>
      <c r="AM202" s="341"/>
      <c r="AN202" s="342"/>
      <c r="AO202" s="342"/>
      <c r="AP202" s="342"/>
      <c r="AQ202" s="342"/>
      <c r="AR202" s="342"/>
      <c r="AS202" s="342"/>
      <c r="AT202" s="342">
        <v>10.09511</v>
      </c>
      <c r="AU202" s="343"/>
      <c r="AV202" s="341"/>
      <c r="AW202" s="342"/>
      <c r="AX202" s="342"/>
      <c r="AY202" s="342"/>
      <c r="AZ202" s="342"/>
      <c r="BA202" s="342"/>
      <c r="BB202" s="342"/>
      <c r="BC202" s="342"/>
      <c r="BD202" s="343"/>
      <c r="BE202" s="341"/>
      <c r="BF202" s="342"/>
      <c r="BG202" s="342"/>
      <c r="BH202" s="342"/>
      <c r="BI202" s="342"/>
      <c r="BJ202" s="342"/>
      <c r="BK202" s="342"/>
      <c r="BL202" s="342"/>
      <c r="BM202" s="343"/>
    </row>
    <row r="203" spans="29:65" x14ac:dyDescent="0.45">
      <c r="AC203" s="7">
        <v>7.2824E-2</v>
      </c>
      <c r="AD203" s="341"/>
      <c r="AE203" s="342"/>
      <c r="AF203" s="342"/>
      <c r="AG203" s="342"/>
      <c r="AH203" s="342"/>
      <c r="AI203" s="342"/>
      <c r="AJ203" s="342"/>
      <c r="AK203" s="342"/>
      <c r="AL203" s="343"/>
      <c r="AM203" s="341"/>
      <c r="AN203" s="342"/>
      <c r="AO203" s="342"/>
      <c r="AP203" s="342"/>
      <c r="AQ203" s="342"/>
      <c r="AR203" s="342"/>
      <c r="AS203" s="342"/>
      <c r="AT203" s="342">
        <v>7.6484259999999997</v>
      </c>
      <c r="AU203" s="343"/>
      <c r="AV203" s="341"/>
      <c r="AW203" s="342"/>
      <c r="AX203" s="342"/>
      <c r="AY203" s="342"/>
      <c r="AZ203" s="342"/>
      <c r="BA203" s="342"/>
      <c r="BB203" s="342"/>
      <c r="BC203" s="342"/>
      <c r="BD203" s="343"/>
      <c r="BE203" s="341"/>
      <c r="BF203" s="342"/>
      <c r="BG203" s="342"/>
      <c r="BH203" s="342"/>
      <c r="BI203" s="342"/>
      <c r="BJ203" s="342"/>
      <c r="BK203" s="342"/>
      <c r="BL203" s="342"/>
      <c r="BM203" s="343"/>
    </row>
    <row r="204" spans="29:65" x14ac:dyDescent="0.45">
      <c r="AC204" s="7">
        <v>3.6412E-2</v>
      </c>
      <c r="AD204" s="341"/>
      <c r="AE204" s="342"/>
      <c r="AF204" s="342"/>
      <c r="AG204" s="342"/>
      <c r="AH204" s="342"/>
      <c r="AI204" s="342"/>
      <c r="AJ204" s="342"/>
      <c r="AK204" s="342"/>
      <c r="AL204" s="343"/>
      <c r="AM204" s="341"/>
      <c r="AN204" s="342"/>
      <c r="AO204" s="342"/>
      <c r="AP204" s="342"/>
      <c r="AQ204" s="342"/>
      <c r="AR204" s="342"/>
      <c r="AS204" s="342"/>
      <c r="AT204" s="342">
        <v>3.3954070000000001</v>
      </c>
      <c r="AU204" s="343"/>
      <c r="AV204" s="341"/>
      <c r="AW204" s="342"/>
      <c r="AX204" s="342"/>
      <c r="AY204" s="342"/>
      <c r="AZ204" s="342"/>
      <c r="BA204" s="342"/>
      <c r="BB204" s="342"/>
      <c r="BC204" s="342"/>
      <c r="BD204" s="343"/>
      <c r="BE204" s="341"/>
      <c r="BF204" s="342"/>
      <c r="BG204" s="342"/>
      <c r="BH204" s="342"/>
      <c r="BI204" s="342"/>
      <c r="BJ204" s="342"/>
      <c r="BK204" s="342"/>
      <c r="BL204" s="342"/>
      <c r="BM204" s="343"/>
    </row>
    <row r="205" spans="29:65" x14ac:dyDescent="0.45">
      <c r="AC205" s="7">
        <v>1.8206E-2</v>
      </c>
      <c r="AD205" s="341"/>
      <c r="AE205" s="342"/>
      <c r="AF205" s="342"/>
      <c r="AG205" s="342"/>
      <c r="AH205" s="342"/>
      <c r="AI205" s="342"/>
      <c r="AJ205" s="342"/>
      <c r="AK205" s="342"/>
      <c r="AL205" s="343"/>
      <c r="AM205" s="341"/>
      <c r="AN205" s="342"/>
      <c r="AO205" s="342"/>
      <c r="AP205" s="342"/>
      <c r="AQ205" s="342"/>
      <c r="AR205" s="342"/>
      <c r="AS205" s="342"/>
      <c r="AT205" s="342">
        <v>3.121429</v>
      </c>
      <c r="AU205" s="343"/>
      <c r="AV205" s="341"/>
      <c r="AW205" s="342"/>
      <c r="AX205" s="342"/>
      <c r="AY205" s="342"/>
      <c r="AZ205" s="342"/>
      <c r="BA205" s="342"/>
      <c r="BB205" s="342"/>
      <c r="BC205" s="342"/>
      <c r="BD205" s="343"/>
      <c r="BE205" s="341"/>
      <c r="BF205" s="342"/>
      <c r="BG205" s="342"/>
      <c r="BH205" s="342"/>
      <c r="BI205" s="342"/>
      <c r="BJ205" s="342"/>
      <c r="BK205" s="342"/>
      <c r="BL205" s="342"/>
      <c r="BM205" s="343"/>
    </row>
    <row r="206" spans="29:65" x14ac:dyDescent="0.45">
      <c r="AC206" s="7">
        <v>10.38214</v>
      </c>
      <c r="AD206" s="341"/>
      <c r="AE206" s="342"/>
      <c r="AF206" s="342"/>
      <c r="AG206" s="342"/>
      <c r="AH206" s="342"/>
      <c r="AI206" s="342"/>
      <c r="AJ206" s="342"/>
      <c r="AK206" s="342"/>
      <c r="AL206" s="343"/>
      <c r="AM206" s="341"/>
      <c r="AN206" s="342"/>
      <c r="AO206" s="342"/>
      <c r="AP206" s="342"/>
      <c r="AQ206" s="342"/>
      <c r="AR206" s="342"/>
      <c r="AS206" s="342"/>
      <c r="AT206" s="342"/>
      <c r="AU206" s="343">
        <v>87.722629999999995</v>
      </c>
      <c r="AV206" s="341"/>
      <c r="AW206" s="342"/>
      <c r="AX206" s="342"/>
      <c r="AY206" s="342"/>
      <c r="AZ206" s="342"/>
      <c r="BA206" s="342"/>
      <c r="BB206" s="342"/>
      <c r="BC206" s="342"/>
      <c r="BD206" s="343"/>
      <c r="BE206" s="341"/>
      <c r="BF206" s="342"/>
      <c r="BG206" s="342"/>
      <c r="BH206" s="342"/>
      <c r="BI206" s="342"/>
      <c r="BJ206" s="342"/>
      <c r="BK206" s="342"/>
      <c r="BL206" s="342"/>
      <c r="BM206" s="343"/>
    </row>
    <row r="207" spans="29:65" x14ac:dyDescent="0.45">
      <c r="AC207" s="7">
        <v>5.191071</v>
      </c>
      <c r="AD207" s="341"/>
      <c r="AE207" s="342"/>
      <c r="AF207" s="342"/>
      <c r="AG207" s="342"/>
      <c r="AH207" s="342"/>
      <c r="AI207" s="342"/>
      <c r="AJ207" s="342"/>
      <c r="AK207" s="342"/>
      <c r="AL207" s="343"/>
      <c r="AM207" s="341"/>
      <c r="AN207" s="342"/>
      <c r="AO207" s="342"/>
      <c r="AP207" s="342"/>
      <c r="AQ207" s="342"/>
      <c r="AR207" s="342"/>
      <c r="AS207" s="342"/>
      <c r="AT207" s="342"/>
      <c r="AU207" s="343">
        <v>85.321899999999999</v>
      </c>
      <c r="AV207" s="341"/>
      <c r="AW207" s="342"/>
      <c r="AX207" s="342"/>
      <c r="AY207" s="342"/>
      <c r="AZ207" s="342"/>
      <c r="BA207" s="342"/>
      <c r="BB207" s="342"/>
      <c r="BC207" s="342"/>
      <c r="BD207" s="343"/>
      <c r="BE207" s="341"/>
      <c r="BF207" s="342"/>
      <c r="BG207" s="342"/>
      <c r="BH207" s="342"/>
      <c r="BI207" s="342"/>
      <c r="BJ207" s="342"/>
      <c r="BK207" s="342"/>
      <c r="BL207" s="342"/>
      <c r="BM207" s="343"/>
    </row>
    <row r="208" spans="29:65" x14ac:dyDescent="0.45">
      <c r="AC208" s="7">
        <v>2.5955360000000001</v>
      </c>
      <c r="AD208" s="341"/>
      <c r="AE208" s="342"/>
      <c r="AF208" s="342"/>
      <c r="AG208" s="342"/>
      <c r="AH208" s="342"/>
      <c r="AI208" s="342"/>
      <c r="AJ208" s="342"/>
      <c r="AK208" s="342"/>
      <c r="AL208" s="343"/>
      <c r="AM208" s="341"/>
      <c r="AN208" s="342"/>
      <c r="AO208" s="342"/>
      <c r="AP208" s="342"/>
      <c r="AQ208" s="342"/>
      <c r="AR208" s="342"/>
      <c r="AS208" s="342"/>
      <c r="AT208" s="342"/>
      <c r="AU208" s="343">
        <v>74.146469999999994</v>
      </c>
      <c r="AV208" s="341"/>
      <c r="AW208" s="342"/>
      <c r="AX208" s="342"/>
      <c r="AY208" s="342"/>
      <c r="AZ208" s="342"/>
      <c r="BA208" s="342"/>
      <c r="BB208" s="342"/>
      <c r="BC208" s="342"/>
      <c r="BD208" s="343"/>
      <c r="BE208" s="341"/>
      <c r="BF208" s="342"/>
      <c r="BG208" s="342"/>
      <c r="BH208" s="342"/>
      <c r="BI208" s="342"/>
      <c r="BJ208" s="342"/>
      <c r="BK208" s="342"/>
      <c r="BL208" s="342"/>
      <c r="BM208" s="343"/>
    </row>
    <row r="209" spans="29:65" x14ac:dyDescent="0.45">
      <c r="AC209" s="7">
        <v>1.297768</v>
      </c>
      <c r="AD209" s="341"/>
      <c r="AE209" s="342"/>
      <c r="AF209" s="342"/>
      <c r="AG209" s="342"/>
      <c r="AH209" s="342"/>
      <c r="AI209" s="342"/>
      <c r="AJ209" s="342"/>
      <c r="AK209" s="342"/>
      <c r="AL209" s="343"/>
      <c r="AM209" s="341"/>
      <c r="AN209" s="342"/>
      <c r="AO209" s="342"/>
      <c r="AP209" s="342"/>
      <c r="AQ209" s="342"/>
      <c r="AR209" s="342"/>
      <c r="AS209" s="342"/>
      <c r="AT209" s="342"/>
      <c r="AU209" s="343">
        <v>52.795020000000001</v>
      </c>
      <c r="AV209" s="341"/>
      <c r="AW209" s="342"/>
      <c r="AX209" s="342"/>
      <c r="AY209" s="342"/>
      <c r="AZ209" s="342"/>
      <c r="BA209" s="342"/>
      <c r="BB209" s="342"/>
      <c r="BC209" s="342"/>
      <c r="BD209" s="343"/>
      <c r="BE209" s="341"/>
      <c r="BF209" s="342"/>
      <c r="BG209" s="342"/>
      <c r="BH209" s="342"/>
      <c r="BI209" s="342"/>
      <c r="BJ209" s="342"/>
      <c r="BK209" s="342"/>
      <c r="BL209" s="342"/>
      <c r="BM209" s="343"/>
    </row>
    <row r="210" spans="29:65" x14ac:dyDescent="0.45">
      <c r="AC210" s="7">
        <v>0.64888400000000002</v>
      </c>
      <c r="AD210" s="341"/>
      <c r="AE210" s="342"/>
      <c r="AF210" s="342"/>
      <c r="AG210" s="342"/>
      <c r="AH210" s="342"/>
      <c r="AI210" s="342"/>
      <c r="AJ210" s="342"/>
      <c r="AK210" s="342"/>
      <c r="AL210" s="343"/>
      <c r="AM210" s="341"/>
      <c r="AN210" s="342"/>
      <c r="AO210" s="342"/>
      <c r="AP210" s="342"/>
      <c r="AQ210" s="342"/>
      <c r="AR210" s="342"/>
      <c r="AS210" s="342"/>
      <c r="AT210" s="342"/>
      <c r="AU210" s="343">
        <v>37.090710000000001</v>
      </c>
      <c r="AV210" s="341"/>
      <c r="AW210" s="342"/>
      <c r="AX210" s="342"/>
      <c r="AY210" s="342"/>
      <c r="AZ210" s="342"/>
      <c r="BA210" s="342"/>
      <c r="BB210" s="342"/>
      <c r="BC210" s="342"/>
      <c r="BD210" s="343"/>
      <c r="BE210" s="341"/>
      <c r="BF210" s="342"/>
      <c r="BG210" s="342"/>
      <c r="BH210" s="342"/>
      <c r="BI210" s="342"/>
      <c r="BJ210" s="342"/>
      <c r="BK210" s="342"/>
      <c r="BL210" s="342"/>
      <c r="BM210" s="343"/>
    </row>
    <row r="211" spans="29:65" x14ac:dyDescent="0.45">
      <c r="AC211" s="7">
        <v>0.32444200000000001</v>
      </c>
      <c r="AD211" s="341"/>
      <c r="AE211" s="342"/>
      <c r="AF211" s="342"/>
      <c r="AG211" s="342"/>
      <c r="AH211" s="342"/>
      <c r="AI211" s="342"/>
      <c r="AJ211" s="342"/>
      <c r="AK211" s="342"/>
      <c r="AL211" s="343"/>
      <c r="AM211" s="341"/>
      <c r="AN211" s="342"/>
      <c r="AO211" s="342"/>
      <c r="AP211" s="342"/>
      <c r="AQ211" s="342"/>
      <c r="AR211" s="342"/>
      <c r="AS211" s="342"/>
      <c r="AT211" s="342"/>
      <c r="AU211" s="343">
        <v>18.300740000000001</v>
      </c>
      <c r="AV211" s="341"/>
      <c r="AW211" s="342"/>
      <c r="AX211" s="342"/>
      <c r="AY211" s="342"/>
      <c r="AZ211" s="342"/>
      <c r="BA211" s="342"/>
      <c r="BB211" s="342"/>
      <c r="BC211" s="342"/>
      <c r="BD211" s="343"/>
      <c r="BE211" s="341"/>
      <c r="BF211" s="342"/>
      <c r="BG211" s="342"/>
      <c r="BH211" s="342"/>
      <c r="BI211" s="342"/>
      <c r="BJ211" s="342"/>
      <c r="BK211" s="342"/>
      <c r="BL211" s="342"/>
      <c r="BM211" s="343"/>
    </row>
    <row r="212" spans="29:65" x14ac:dyDescent="0.45">
      <c r="AC212" s="7">
        <v>0.162221</v>
      </c>
      <c r="AD212" s="341"/>
      <c r="AE212" s="342"/>
      <c r="AF212" s="342"/>
      <c r="AG212" s="342"/>
      <c r="AH212" s="342"/>
      <c r="AI212" s="342"/>
      <c r="AJ212" s="342"/>
      <c r="AK212" s="342"/>
      <c r="AL212" s="343"/>
      <c r="AM212" s="341"/>
      <c r="AN212" s="342"/>
      <c r="AO212" s="342"/>
      <c r="AP212" s="342"/>
      <c r="AQ212" s="342"/>
      <c r="AR212" s="342"/>
      <c r="AS212" s="342"/>
      <c r="AT212" s="342"/>
      <c r="AU212" s="343">
        <v>11.02168</v>
      </c>
      <c r="AV212" s="341"/>
      <c r="AW212" s="342"/>
      <c r="AX212" s="342"/>
      <c r="AY212" s="342"/>
      <c r="AZ212" s="342"/>
      <c r="BA212" s="342"/>
      <c r="BB212" s="342"/>
      <c r="BC212" s="342"/>
      <c r="BD212" s="343"/>
      <c r="BE212" s="341"/>
      <c r="BF212" s="342"/>
      <c r="BG212" s="342"/>
      <c r="BH212" s="342"/>
      <c r="BI212" s="342"/>
      <c r="BJ212" s="342"/>
      <c r="BK212" s="342"/>
      <c r="BL212" s="342"/>
      <c r="BM212" s="343"/>
    </row>
    <row r="213" spans="29:65" x14ac:dyDescent="0.45">
      <c r="AC213" s="7">
        <v>8.1110000000000002E-2</v>
      </c>
      <c r="AD213" s="341"/>
      <c r="AE213" s="342"/>
      <c r="AF213" s="342"/>
      <c r="AG213" s="342"/>
      <c r="AH213" s="342"/>
      <c r="AI213" s="342"/>
      <c r="AJ213" s="342"/>
      <c r="AK213" s="342"/>
      <c r="AL213" s="343"/>
      <c r="AM213" s="341"/>
      <c r="AN213" s="342"/>
      <c r="AO213" s="342"/>
      <c r="AP213" s="342"/>
      <c r="AQ213" s="342"/>
      <c r="AR213" s="342"/>
      <c r="AS213" s="342"/>
      <c r="AT213" s="342"/>
      <c r="AU213" s="343">
        <v>3.7775629999999998</v>
      </c>
      <c r="AV213" s="341"/>
      <c r="AW213" s="342"/>
      <c r="AX213" s="342"/>
      <c r="AY213" s="342"/>
      <c r="AZ213" s="342"/>
      <c r="BA213" s="342"/>
      <c r="BB213" s="342"/>
      <c r="BC213" s="342"/>
      <c r="BD213" s="343"/>
      <c r="BE213" s="341"/>
      <c r="BF213" s="342"/>
      <c r="BG213" s="342"/>
      <c r="BH213" s="342"/>
      <c r="BI213" s="342"/>
      <c r="BJ213" s="342"/>
      <c r="BK213" s="342"/>
      <c r="BL213" s="342"/>
      <c r="BM213" s="343"/>
    </row>
    <row r="214" spans="29:65" x14ac:dyDescent="0.45">
      <c r="AC214" s="7">
        <v>4.0555000000000001E-2</v>
      </c>
      <c r="AD214" s="341"/>
      <c r="AE214" s="342"/>
      <c r="AF214" s="342"/>
      <c r="AG214" s="342"/>
      <c r="AH214" s="342"/>
      <c r="AI214" s="342"/>
      <c r="AJ214" s="342"/>
      <c r="AK214" s="342"/>
      <c r="AL214" s="343"/>
      <c r="AM214" s="341"/>
      <c r="AN214" s="342"/>
      <c r="AO214" s="342"/>
      <c r="AP214" s="342"/>
      <c r="AQ214" s="342"/>
      <c r="AR214" s="342"/>
      <c r="AS214" s="342"/>
      <c r="AT214" s="342"/>
      <c r="AU214" s="343">
        <v>1.016902</v>
      </c>
      <c r="AV214" s="341"/>
      <c r="AW214" s="342"/>
      <c r="AX214" s="342"/>
      <c r="AY214" s="342"/>
      <c r="AZ214" s="342"/>
      <c r="BA214" s="342"/>
      <c r="BB214" s="342"/>
      <c r="BC214" s="342"/>
      <c r="BD214" s="343"/>
      <c r="BE214" s="341"/>
      <c r="BF214" s="342"/>
      <c r="BG214" s="342"/>
      <c r="BH214" s="342"/>
      <c r="BI214" s="342"/>
      <c r="BJ214" s="342"/>
      <c r="BK214" s="342"/>
      <c r="BL214" s="342"/>
      <c r="BM214" s="343"/>
    </row>
    <row r="215" spans="29:65" x14ac:dyDescent="0.45">
      <c r="AC215" s="7">
        <v>2.0278000000000001E-2</v>
      </c>
      <c r="AD215" s="341"/>
      <c r="AE215" s="342"/>
      <c r="AF215" s="342"/>
      <c r="AG215" s="342"/>
      <c r="AH215" s="342"/>
      <c r="AI215" s="342"/>
      <c r="AJ215" s="342"/>
      <c r="AK215" s="342"/>
      <c r="AL215" s="343"/>
      <c r="AM215" s="341"/>
      <c r="AN215" s="342"/>
      <c r="AO215" s="342"/>
      <c r="AP215" s="342"/>
      <c r="AQ215" s="342"/>
      <c r="AR215" s="342"/>
      <c r="AS215" s="342"/>
      <c r="AT215" s="342"/>
      <c r="AU215" s="343">
        <v>-1.06582</v>
      </c>
      <c r="AV215" s="341"/>
      <c r="AW215" s="342"/>
      <c r="AX215" s="342"/>
      <c r="AY215" s="342"/>
      <c r="AZ215" s="342"/>
      <c r="BA215" s="342"/>
      <c r="BB215" s="342"/>
      <c r="BC215" s="342"/>
      <c r="BD215" s="343"/>
      <c r="BE215" s="341"/>
      <c r="BF215" s="342"/>
      <c r="BG215" s="342"/>
      <c r="BH215" s="342"/>
      <c r="BI215" s="342"/>
      <c r="BJ215" s="342"/>
      <c r="BK215" s="342"/>
      <c r="BL215" s="342"/>
      <c r="BM215" s="343"/>
    </row>
    <row r="216" spans="29:65" x14ac:dyDescent="0.45">
      <c r="AC216" s="7">
        <v>1.0139E-2</v>
      </c>
      <c r="AD216" s="341"/>
      <c r="AE216" s="342"/>
      <c r="AF216" s="342"/>
      <c r="AG216" s="342"/>
      <c r="AH216" s="342"/>
      <c r="AI216" s="342"/>
      <c r="AJ216" s="342"/>
      <c r="AK216" s="342"/>
      <c r="AL216" s="343"/>
      <c r="AM216" s="341"/>
      <c r="AN216" s="342"/>
      <c r="AO216" s="342"/>
      <c r="AP216" s="342"/>
      <c r="AQ216" s="342"/>
      <c r="AR216" s="342"/>
      <c r="AS216" s="342"/>
      <c r="AT216" s="342"/>
      <c r="AU216" s="343">
        <v>-1.02739</v>
      </c>
      <c r="AV216" s="341"/>
      <c r="AW216" s="342"/>
      <c r="AX216" s="342"/>
      <c r="AY216" s="342"/>
      <c r="AZ216" s="342"/>
      <c r="BA216" s="342"/>
      <c r="BB216" s="342"/>
      <c r="BC216" s="342"/>
      <c r="BD216" s="343"/>
      <c r="BE216" s="341"/>
      <c r="BF216" s="342"/>
      <c r="BG216" s="342"/>
      <c r="BH216" s="342"/>
      <c r="BI216" s="342"/>
      <c r="BJ216" s="342"/>
      <c r="BK216" s="342"/>
      <c r="BL216" s="342"/>
      <c r="BM216" s="343"/>
    </row>
    <row r="217" spans="29:65" x14ac:dyDescent="0.45">
      <c r="AC217" s="7">
        <v>24.75</v>
      </c>
      <c r="AD217" s="341"/>
      <c r="AE217" s="342"/>
      <c r="AF217" s="342"/>
      <c r="AG217" s="342"/>
      <c r="AH217" s="342"/>
      <c r="AI217" s="342"/>
      <c r="AJ217" s="342"/>
      <c r="AK217" s="342"/>
      <c r="AL217" s="343"/>
      <c r="AM217" s="341"/>
      <c r="AN217" s="342"/>
      <c r="AO217" s="342"/>
      <c r="AP217" s="342"/>
      <c r="AQ217" s="342"/>
      <c r="AR217" s="342"/>
      <c r="AS217" s="342"/>
      <c r="AT217" s="342"/>
      <c r="AU217" s="343"/>
      <c r="AV217" s="341">
        <v>72.277550000000005</v>
      </c>
      <c r="AW217" s="342"/>
      <c r="AX217" s="342"/>
      <c r="AY217" s="342"/>
      <c r="AZ217" s="342"/>
      <c r="BA217" s="342"/>
      <c r="BB217" s="342"/>
      <c r="BC217" s="342"/>
      <c r="BD217" s="343"/>
      <c r="BE217" s="341"/>
      <c r="BF217" s="342"/>
      <c r="BG217" s="342"/>
      <c r="BH217" s="342"/>
      <c r="BI217" s="342"/>
      <c r="BJ217" s="342"/>
      <c r="BK217" s="342"/>
      <c r="BL217" s="342"/>
      <c r="BM217" s="343"/>
    </row>
    <row r="218" spans="29:65" x14ac:dyDescent="0.45">
      <c r="AC218" s="7">
        <v>12.375</v>
      </c>
      <c r="AD218" s="341"/>
      <c r="AE218" s="342"/>
      <c r="AF218" s="342"/>
      <c r="AG218" s="342"/>
      <c r="AH218" s="342"/>
      <c r="AI218" s="342"/>
      <c r="AJ218" s="342"/>
      <c r="AK218" s="342"/>
      <c r="AL218" s="343"/>
      <c r="AM218" s="341"/>
      <c r="AN218" s="342"/>
      <c r="AO218" s="342"/>
      <c r="AP218" s="342"/>
      <c r="AQ218" s="342"/>
      <c r="AR218" s="342"/>
      <c r="AS218" s="342"/>
      <c r="AT218" s="342"/>
      <c r="AU218" s="343"/>
      <c r="AV218" s="341">
        <v>88.649619999999999</v>
      </c>
      <c r="AW218" s="342"/>
      <c r="AX218" s="342"/>
      <c r="AY218" s="342"/>
      <c r="AZ218" s="342"/>
      <c r="BA218" s="342"/>
      <c r="BB218" s="342"/>
      <c r="BC218" s="342"/>
      <c r="BD218" s="343"/>
      <c r="BE218" s="341"/>
      <c r="BF218" s="342"/>
      <c r="BG218" s="342"/>
      <c r="BH218" s="342"/>
      <c r="BI218" s="342"/>
      <c r="BJ218" s="342"/>
      <c r="BK218" s="342"/>
      <c r="BL218" s="342"/>
      <c r="BM218" s="343"/>
    </row>
    <row r="219" spans="29:65" x14ac:dyDescent="0.45">
      <c r="AC219" s="7">
        <v>6.1875</v>
      </c>
      <c r="AD219" s="341"/>
      <c r="AE219" s="342"/>
      <c r="AF219" s="342"/>
      <c r="AG219" s="342"/>
      <c r="AH219" s="342"/>
      <c r="AI219" s="342"/>
      <c r="AJ219" s="342"/>
      <c r="AK219" s="342"/>
      <c r="AL219" s="343"/>
      <c r="AM219" s="341"/>
      <c r="AN219" s="342"/>
      <c r="AO219" s="342"/>
      <c r="AP219" s="342"/>
      <c r="AQ219" s="342"/>
      <c r="AR219" s="342"/>
      <c r="AS219" s="342"/>
      <c r="AT219" s="342"/>
      <c r="AU219" s="343"/>
      <c r="AV219" s="341">
        <v>87.10333</v>
      </c>
      <c r="AW219" s="342"/>
      <c r="AX219" s="342"/>
      <c r="AY219" s="342"/>
      <c r="AZ219" s="342"/>
      <c r="BA219" s="342"/>
      <c r="BB219" s="342"/>
      <c r="BC219" s="342"/>
      <c r="BD219" s="343"/>
      <c r="BE219" s="341"/>
      <c r="BF219" s="342"/>
      <c r="BG219" s="342"/>
      <c r="BH219" s="342"/>
      <c r="BI219" s="342"/>
      <c r="BJ219" s="342"/>
      <c r="BK219" s="342"/>
      <c r="BL219" s="342"/>
      <c r="BM219" s="343"/>
    </row>
    <row r="220" spans="29:65" x14ac:dyDescent="0.45">
      <c r="AC220" s="7">
        <v>3.09375</v>
      </c>
      <c r="AD220" s="341"/>
      <c r="AE220" s="342"/>
      <c r="AF220" s="342"/>
      <c r="AG220" s="342"/>
      <c r="AH220" s="342"/>
      <c r="AI220" s="342"/>
      <c r="AJ220" s="342"/>
      <c r="AK220" s="342"/>
      <c r="AL220" s="343"/>
      <c r="AM220" s="341"/>
      <c r="AN220" s="342"/>
      <c r="AO220" s="342"/>
      <c r="AP220" s="342"/>
      <c r="AQ220" s="342"/>
      <c r="AR220" s="342"/>
      <c r="AS220" s="342"/>
      <c r="AT220" s="342"/>
      <c r="AU220" s="343"/>
      <c r="AV220" s="341">
        <v>68.162109999999998</v>
      </c>
      <c r="AW220" s="342"/>
      <c r="AX220" s="342"/>
      <c r="AY220" s="342"/>
      <c r="AZ220" s="342"/>
      <c r="BA220" s="342"/>
      <c r="BB220" s="342"/>
      <c r="BC220" s="342"/>
      <c r="BD220" s="343"/>
      <c r="BE220" s="341"/>
      <c r="BF220" s="342"/>
      <c r="BG220" s="342"/>
      <c r="BH220" s="342"/>
      <c r="BI220" s="342"/>
      <c r="BJ220" s="342"/>
      <c r="BK220" s="342"/>
      <c r="BL220" s="342"/>
      <c r="BM220" s="343"/>
    </row>
    <row r="221" spans="29:65" x14ac:dyDescent="0.45">
      <c r="AC221" s="7">
        <v>1.546875</v>
      </c>
      <c r="AD221" s="341"/>
      <c r="AE221" s="342"/>
      <c r="AF221" s="342"/>
      <c r="AG221" s="342"/>
      <c r="AH221" s="342"/>
      <c r="AI221" s="342"/>
      <c r="AJ221" s="342"/>
      <c r="AK221" s="342"/>
      <c r="AL221" s="343"/>
      <c r="AM221" s="341"/>
      <c r="AN221" s="342"/>
      <c r="AO221" s="342"/>
      <c r="AP221" s="342"/>
      <c r="AQ221" s="342"/>
      <c r="AR221" s="342"/>
      <c r="AS221" s="342"/>
      <c r="AT221" s="342"/>
      <c r="AU221" s="343"/>
      <c r="AV221" s="341">
        <v>49.469119999999997</v>
      </c>
      <c r="AW221" s="342"/>
      <c r="AX221" s="342"/>
      <c r="AY221" s="342"/>
      <c r="AZ221" s="342"/>
      <c r="BA221" s="342"/>
      <c r="BB221" s="342"/>
      <c r="BC221" s="342"/>
      <c r="BD221" s="343"/>
      <c r="BE221" s="341"/>
      <c r="BF221" s="342"/>
      <c r="BG221" s="342"/>
      <c r="BH221" s="342"/>
      <c r="BI221" s="342"/>
      <c r="BJ221" s="342"/>
      <c r="BK221" s="342"/>
      <c r="BL221" s="342"/>
      <c r="BM221" s="343"/>
    </row>
    <row r="222" spans="29:65" x14ac:dyDescent="0.45">
      <c r="AC222" s="7">
        <v>0.77343799999999996</v>
      </c>
      <c r="AD222" s="341"/>
      <c r="AE222" s="342"/>
      <c r="AF222" s="342"/>
      <c r="AG222" s="342"/>
      <c r="AH222" s="342"/>
      <c r="AI222" s="342"/>
      <c r="AJ222" s="342"/>
      <c r="AK222" s="342"/>
      <c r="AL222" s="343"/>
      <c r="AM222" s="341"/>
      <c r="AN222" s="342"/>
      <c r="AO222" s="342"/>
      <c r="AP222" s="342"/>
      <c r="AQ222" s="342"/>
      <c r="AR222" s="342"/>
      <c r="AS222" s="342"/>
      <c r="AT222" s="342"/>
      <c r="AU222" s="343"/>
      <c r="AV222" s="341">
        <v>35.23254</v>
      </c>
      <c r="AW222" s="342"/>
      <c r="AX222" s="342"/>
      <c r="AY222" s="342"/>
      <c r="AZ222" s="342"/>
      <c r="BA222" s="342"/>
      <c r="BB222" s="342"/>
      <c r="BC222" s="342"/>
      <c r="BD222" s="343"/>
      <c r="BE222" s="341"/>
      <c r="BF222" s="342"/>
      <c r="BG222" s="342"/>
      <c r="BH222" s="342"/>
      <c r="BI222" s="342"/>
      <c r="BJ222" s="342"/>
      <c r="BK222" s="342"/>
      <c r="BL222" s="342"/>
      <c r="BM222" s="343"/>
    </row>
    <row r="223" spans="29:65" x14ac:dyDescent="0.45">
      <c r="AC223" s="7">
        <v>0.38671899999999998</v>
      </c>
      <c r="AD223" s="341"/>
      <c r="AE223" s="342"/>
      <c r="AF223" s="342"/>
      <c r="AG223" s="342"/>
      <c r="AH223" s="342"/>
      <c r="AI223" s="342"/>
      <c r="AJ223" s="342"/>
      <c r="AK223" s="342"/>
      <c r="AL223" s="343"/>
      <c r="AM223" s="341"/>
      <c r="AN223" s="342"/>
      <c r="AO223" s="342"/>
      <c r="AP223" s="342"/>
      <c r="AQ223" s="342"/>
      <c r="AR223" s="342"/>
      <c r="AS223" s="342"/>
      <c r="AT223" s="342"/>
      <c r="AU223" s="343"/>
      <c r="AV223" s="341">
        <v>23.367730000000002</v>
      </c>
      <c r="AW223" s="342"/>
      <c r="AX223" s="342"/>
      <c r="AY223" s="342"/>
      <c r="AZ223" s="342"/>
      <c r="BA223" s="342"/>
      <c r="BB223" s="342"/>
      <c r="BC223" s="342"/>
      <c r="BD223" s="343"/>
      <c r="BE223" s="341"/>
      <c r="BF223" s="342"/>
      <c r="BG223" s="342"/>
      <c r="BH223" s="342"/>
      <c r="BI223" s="342"/>
      <c r="BJ223" s="342"/>
      <c r="BK223" s="342"/>
      <c r="BL223" s="342"/>
      <c r="BM223" s="343"/>
    </row>
    <row r="224" spans="29:65" x14ac:dyDescent="0.45">
      <c r="AC224" s="7">
        <v>0.193359</v>
      </c>
      <c r="AD224" s="341"/>
      <c r="AE224" s="342"/>
      <c r="AF224" s="342"/>
      <c r="AG224" s="342"/>
      <c r="AH224" s="342"/>
      <c r="AI224" s="342"/>
      <c r="AJ224" s="342"/>
      <c r="AK224" s="342"/>
      <c r="AL224" s="343"/>
      <c r="AM224" s="341"/>
      <c r="AN224" s="342"/>
      <c r="AO224" s="342"/>
      <c r="AP224" s="342"/>
      <c r="AQ224" s="342"/>
      <c r="AR224" s="342"/>
      <c r="AS224" s="342"/>
      <c r="AT224" s="342"/>
      <c r="AU224" s="343"/>
      <c r="AV224" s="341">
        <v>17.559439999999999</v>
      </c>
      <c r="AW224" s="342"/>
      <c r="AX224" s="342"/>
      <c r="AY224" s="342"/>
      <c r="AZ224" s="342"/>
      <c r="BA224" s="342"/>
      <c r="BB224" s="342"/>
      <c r="BC224" s="342"/>
      <c r="BD224" s="343"/>
      <c r="BE224" s="341"/>
      <c r="BF224" s="342"/>
      <c r="BG224" s="342"/>
      <c r="BH224" s="342"/>
      <c r="BI224" s="342"/>
      <c r="BJ224" s="342"/>
      <c r="BK224" s="342"/>
      <c r="BL224" s="342"/>
      <c r="BM224" s="343"/>
    </row>
    <row r="225" spans="29:65" x14ac:dyDescent="0.45">
      <c r="AC225" s="7">
        <v>9.6680000000000002E-2</v>
      </c>
      <c r="AD225" s="341"/>
      <c r="AE225" s="342"/>
      <c r="AF225" s="342"/>
      <c r="AG225" s="342"/>
      <c r="AH225" s="342"/>
      <c r="AI225" s="342"/>
      <c r="AJ225" s="342"/>
      <c r="AK225" s="342"/>
      <c r="AL225" s="343"/>
      <c r="AM225" s="341"/>
      <c r="AN225" s="342"/>
      <c r="AO225" s="342"/>
      <c r="AP225" s="342"/>
      <c r="AQ225" s="342"/>
      <c r="AR225" s="342"/>
      <c r="AS225" s="342"/>
      <c r="AT225" s="342"/>
      <c r="AU225" s="343"/>
      <c r="AV225" s="341">
        <v>12.66039</v>
      </c>
      <c r="AW225" s="342"/>
      <c r="AX225" s="342"/>
      <c r="AY225" s="342"/>
      <c r="AZ225" s="342"/>
      <c r="BA225" s="342"/>
      <c r="BB225" s="342"/>
      <c r="BC225" s="342"/>
      <c r="BD225" s="343"/>
      <c r="BE225" s="341"/>
      <c r="BF225" s="342"/>
      <c r="BG225" s="342"/>
      <c r="BH225" s="342"/>
      <c r="BI225" s="342"/>
      <c r="BJ225" s="342"/>
      <c r="BK225" s="342"/>
      <c r="BL225" s="342"/>
      <c r="BM225" s="343"/>
    </row>
    <row r="226" spans="29:65" x14ac:dyDescent="0.45">
      <c r="AC226" s="7">
        <v>4.8340000000000001E-2</v>
      </c>
      <c r="AD226" s="341"/>
      <c r="AE226" s="342"/>
      <c r="AF226" s="342"/>
      <c r="AG226" s="342"/>
      <c r="AH226" s="342"/>
      <c r="AI226" s="342"/>
      <c r="AJ226" s="342"/>
      <c r="AK226" s="342"/>
      <c r="AL226" s="343"/>
      <c r="AM226" s="341"/>
      <c r="AN226" s="342"/>
      <c r="AO226" s="342"/>
      <c r="AP226" s="342"/>
      <c r="AQ226" s="342"/>
      <c r="AR226" s="342"/>
      <c r="AS226" s="342"/>
      <c r="AT226" s="342"/>
      <c r="AU226" s="343"/>
      <c r="AV226" s="341">
        <v>6.7175120000000001</v>
      </c>
      <c r="AW226" s="342"/>
      <c r="AX226" s="342"/>
      <c r="AY226" s="342"/>
      <c r="AZ226" s="342"/>
      <c r="BA226" s="342"/>
      <c r="BB226" s="342"/>
      <c r="BC226" s="342"/>
      <c r="BD226" s="343"/>
      <c r="BE226" s="341"/>
      <c r="BF226" s="342"/>
      <c r="BG226" s="342"/>
      <c r="BH226" s="342"/>
      <c r="BI226" s="342"/>
      <c r="BJ226" s="342"/>
      <c r="BK226" s="342"/>
      <c r="BL226" s="342"/>
      <c r="BM226" s="343"/>
    </row>
    <row r="227" spans="29:65" x14ac:dyDescent="0.45">
      <c r="AC227" s="7">
        <v>2.4170000000000001E-2</v>
      </c>
      <c r="AD227" s="341"/>
      <c r="AE227" s="342"/>
      <c r="AF227" s="342"/>
      <c r="AG227" s="342"/>
      <c r="AH227" s="342"/>
      <c r="AI227" s="342"/>
      <c r="AJ227" s="342"/>
      <c r="AK227" s="342"/>
      <c r="AL227" s="343"/>
      <c r="AM227" s="341"/>
      <c r="AN227" s="342"/>
      <c r="AO227" s="342"/>
      <c r="AP227" s="342"/>
      <c r="AQ227" s="342"/>
      <c r="AR227" s="342"/>
      <c r="AS227" s="342"/>
      <c r="AT227" s="342"/>
      <c r="AU227" s="343"/>
      <c r="AV227" s="341">
        <v>5.0486019999999998</v>
      </c>
      <c r="AW227" s="342"/>
      <c r="AX227" s="342"/>
      <c r="AY227" s="342"/>
      <c r="AZ227" s="342"/>
      <c r="BA227" s="342"/>
      <c r="BB227" s="342"/>
      <c r="BC227" s="342"/>
      <c r="BD227" s="343"/>
      <c r="BE227" s="341"/>
      <c r="BF227" s="342"/>
      <c r="BG227" s="342"/>
      <c r="BH227" s="342"/>
      <c r="BI227" s="342"/>
      <c r="BJ227" s="342"/>
      <c r="BK227" s="342"/>
      <c r="BL227" s="342"/>
      <c r="BM227" s="343"/>
    </row>
    <row r="228" spans="29:65" x14ac:dyDescent="0.45">
      <c r="AC228" s="7">
        <v>24.36429</v>
      </c>
      <c r="AD228" s="341"/>
      <c r="AE228" s="342"/>
      <c r="AF228" s="342"/>
      <c r="AG228" s="342"/>
      <c r="AH228" s="342"/>
      <c r="AI228" s="342"/>
      <c r="AJ228" s="342"/>
      <c r="AK228" s="342"/>
      <c r="AL228" s="343"/>
      <c r="AM228" s="341"/>
      <c r="AN228" s="342"/>
      <c r="AO228" s="342"/>
      <c r="AP228" s="342"/>
      <c r="AQ228" s="342"/>
      <c r="AR228" s="342"/>
      <c r="AS228" s="342"/>
      <c r="AT228" s="342"/>
      <c r="AU228" s="343"/>
      <c r="AV228" s="341"/>
      <c r="AW228" s="342">
        <v>75.848659999999995</v>
      </c>
      <c r="AX228" s="342"/>
      <c r="AY228" s="342"/>
      <c r="AZ228" s="342"/>
      <c r="BA228" s="342"/>
      <c r="BB228" s="342"/>
      <c r="BC228" s="342"/>
      <c r="BD228" s="343"/>
      <c r="BE228" s="341"/>
      <c r="BF228" s="342"/>
      <c r="BG228" s="342"/>
      <c r="BH228" s="342"/>
      <c r="BI228" s="342"/>
      <c r="BJ228" s="342"/>
      <c r="BK228" s="342"/>
      <c r="BL228" s="342"/>
      <c r="BM228" s="343"/>
    </row>
    <row r="229" spans="29:65" x14ac:dyDescent="0.45">
      <c r="AC229" s="7">
        <v>12.18214</v>
      </c>
      <c r="AD229" s="341"/>
      <c r="AE229" s="342"/>
      <c r="AF229" s="342"/>
      <c r="AG229" s="342"/>
      <c r="AH229" s="342"/>
      <c r="AI229" s="342"/>
      <c r="AJ229" s="342"/>
      <c r="AK229" s="342"/>
      <c r="AL229" s="343"/>
      <c r="AM229" s="341"/>
      <c r="AN229" s="342"/>
      <c r="AO229" s="342"/>
      <c r="AP229" s="342"/>
      <c r="AQ229" s="342"/>
      <c r="AR229" s="342"/>
      <c r="AS229" s="342"/>
      <c r="AT229" s="342"/>
      <c r="AU229" s="343"/>
      <c r="AV229" s="341"/>
      <c r="AW229" s="342">
        <v>86.191119999999998</v>
      </c>
      <c r="AX229" s="342"/>
      <c r="AY229" s="342"/>
      <c r="AZ229" s="342"/>
      <c r="BA229" s="342"/>
      <c r="BB229" s="342"/>
      <c r="BC229" s="342"/>
      <c r="BD229" s="343"/>
      <c r="BE229" s="341"/>
      <c r="BF229" s="342"/>
      <c r="BG229" s="342"/>
      <c r="BH229" s="342"/>
      <c r="BI229" s="342"/>
      <c r="BJ229" s="342"/>
      <c r="BK229" s="342"/>
      <c r="BL229" s="342"/>
      <c r="BM229" s="343"/>
    </row>
    <row r="230" spans="29:65" x14ac:dyDescent="0.45">
      <c r="AC230" s="7">
        <v>6.0910710000000003</v>
      </c>
      <c r="AD230" s="341"/>
      <c r="AE230" s="342"/>
      <c r="AF230" s="342"/>
      <c r="AG230" s="342"/>
      <c r="AH230" s="342"/>
      <c r="AI230" s="342"/>
      <c r="AJ230" s="342"/>
      <c r="AK230" s="342"/>
      <c r="AL230" s="343"/>
      <c r="AM230" s="341"/>
      <c r="AN230" s="342"/>
      <c r="AO230" s="342"/>
      <c r="AP230" s="342"/>
      <c r="AQ230" s="342"/>
      <c r="AR230" s="342"/>
      <c r="AS230" s="342"/>
      <c r="AT230" s="342"/>
      <c r="AU230" s="343"/>
      <c r="AV230" s="341"/>
      <c r="AW230" s="342">
        <v>91.508899999999997</v>
      </c>
      <c r="AX230" s="342"/>
      <c r="AY230" s="342"/>
      <c r="AZ230" s="342"/>
      <c r="BA230" s="342"/>
      <c r="BB230" s="342"/>
      <c r="BC230" s="342"/>
      <c r="BD230" s="343"/>
      <c r="BE230" s="341"/>
      <c r="BF230" s="342"/>
      <c r="BG230" s="342"/>
      <c r="BH230" s="342"/>
      <c r="BI230" s="342"/>
      <c r="BJ230" s="342"/>
      <c r="BK230" s="342"/>
      <c r="BL230" s="342"/>
      <c r="BM230" s="343"/>
    </row>
    <row r="231" spans="29:65" x14ac:dyDescent="0.45">
      <c r="AC231" s="7">
        <v>3.0455359999999998</v>
      </c>
      <c r="AD231" s="341"/>
      <c r="AE231" s="342"/>
      <c r="AF231" s="342"/>
      <c r="AG231" s="342"/>
      <c r="AH231" s="342"/>
      <c r="AI231" s="342"/>
      <c r="AJ231" s="342"/>
      <c r="AK231" s="342"/>
      <c r="AL231" s="343"/>
      <c r="AM231" s="341"/>
      <c r="AN231" s="342"/>
      <c r="AO231" s="342"/>
      <c r="AP231" s="342"/>
      <c r="AQ231" s="342"/>
      <c r="AR231" s="342"/>
      <c r="AS231" s="342"/>
      <c r="AT231" s="342"/>
      <c r="AU231" s="343"/>
      <c r="AV231" s="341"/>
      <c r="AW231" s="342">
        <v>73.61148</v>
      </c>
      <c r="AX231" s="342"/>
      <c r="AY231" s="342"/>
      <c r="AZ231" s="342"/>
      <c r="BA231" s="342"/>
      <c r="BB231" s="342"/>
      <c r="BC231" s="342"/>
      <c r="BD231" s="343"/>
      <c r="BE231" s="341"/>
      <c r="BF231" s="342"/>
      <c r="BG231" s="342"/>
      <c r="BH231" s="342"/>
      <c r="BI231" s="342"/>
      <c r="BJ231" s="342"/>
      <c r="BK231" s="342"/>
      <c r="BL231" s="342"/>
      <c r="BM231" s="343"/>
    </row>
    <row r="232" spans="29:65" x14ac:dyDescent="0.45">
      <c r="AC232" s="7">
        <v>1.5227679999999999</v>
      </c>
      <c r="AD232" s="341"/>
      <c r="AE232" s="342"/>
      <c r="AF232" s="342"/>
      <c r="AG232" s="342"/>
      <c r="AH232" s="342"/>
      <c r="AI232" s="342"/>
      <c r="AJ232" s="342"/>
      <c r="AK232" s="342"/>
      <c r="AL232" s="343"/>
      <c r="AM232" s="341"/>
      <c r="AN232" s="342"/>
      <c r="AO232" s="342"/>
      <c r="AP232" s="342"/>
      <c r="AQ232" s="342"/>
      <c r="AR232" s="342"/>
      <c r="AS232" s="342"/>
      <c r="AT232" s="342"/>
      <c r="AU232" s="343"/>
      <c r="AV232" s="341"/>
      <c r="AW232" s="342">
        <v>56.793779999999998</v>
      </c>
      <c r="AX232" s="342"/>
      <c r="AY232" s="342"/>
      <c r="AZ232" s="342"/>
      <c r="BA232" s="342"/>
      <c r="BB232" s="342"/>
      <c r="BC232" s="342"/>
      <c r="BD232" s="343"/>
      <c r="BE232" s="341"/>
      <c r="BF232" s="342"/>
      <c r="BG232" s="342"/>
      <c r="BH232" s="342"/>
      <c r="BI232" s="342"/>
      <c r="BJ232" s="342"/>
      <c r="BK232" s="342"/>
      <c r="BL232" s="342"/>
      <c r="BM232" s="343"/>
    </row>
    <row r="233" spans="29:65" x14ac:dyDescent="0.45">
      <c r="AC233" s="7">
        <v>0.76138399999999995</v>
      </c>
      <c r="AD233" s="341"/>
      <c r="AE233" s="342"/>
      <c r="AF233" s="342"/>
      <c r="AG233" s="342"/>
      <c r="AH233" s="342"/>
      <c r="AI233" s="342"/>
      <c r="AJ233" s="342"/>
      <c r="AK233" s="342"/>
      <c r="AL233" s="343"/>
      <c r="AM233" s="341"/>
      <c r="AN233" s="342"/>
      <c r="AO233" s="342"/>
      <c r="AP233" s="342"/>
      <c r="AQ233" s="342"/>
      <c r="AR233" s="342"/>
      <c r="AS233" s="342"/>
      <c r="AT233" s="342"/>
      <c r="AU233" s="343"/>
      <c r="AV233" s="341"/>
      <c r="AW233" s="342">
        <v>39.63212</v>
      </c>
      <c r="AX233" s="342"/>
      <c r="AY233" s="342"/>
      <c r="AZ233" s="342"/>
      <c r="BA233" s="342"/>
      <c r="BB233" s="342"/>
      <c r="BC233" s="342"/>
      <c r="BD233" s="343"/>
      <c r="BE233" s="341"/>
      <c r="BF233" s="342"/>
      <c r="BG233" s="342"/>
      <c r="BH233" s="342"/>
      <c r="BI233" s="342"/>
      <c r="BJ233" s="342"/>
      <c r="BK233" s="342"/>
      <c r="BL233" s="342"/>
      <c r="BM233" s="343"/>
    </row>
    <row r="234" spans="29:65" x14ac:dyDescent="0.45">
      <c r="AC234" s="7">
        <v>0.38069199999999997</v>
      </c>
      <c r="AD234" s="341"/>
      <c r="AE234" s="342"/>
      <c r="AF234" s="342"/>
      <c r="AG234" s="342"/>
      <c r="AH234" s="342"/>
      <c r="AI234" s="342"/>
      <c r="AJ234" s="342"/>
      <c r="AK234" s="342"/>
      <c r="AL234" s="343"/>
      <c r="AM234" s="341"/>
      <c r="AN234" s="342"/>
      <c r="AO234" s="342"/>
      <c r="AP234" s="342"/>
      <c r="AQ234" s="342"/>
      <c r="AR234" s="342"/>
      <c r="AS234" s="342"/>
      <c r="AT234" s="342"/>
      <c r="AU234" s="343"/>
      <c r="AV234" s="341"/>
      <c r="AW234" s="342">
        <v>27.004639999999998</v>
      </c>
      <c r="AX234" s="342"/>
      <c r="AY234" s="342"/>
      <c r="AZ234" s="342"/>
      <c r="BA234" s="342"/>
      <c r="BB234" s="342"/>
      <c r="BC234" s="342"/>
      <c r="BD234" s="343"/>
      <c r="BE234" s="341"/>
      <c r="BF234" s="342"/>
      <c r="BG234" s="342"/>
      <c r="BH234" s="342"/>
      <c r="BI234" s="342"/>
      <c r="BJ234" s="342"/>
      <c r="BK234" s="342"/>
      <c r="BL234" s="342"/>
      <c r="BM234" s="343"/>
    </row>
    <row r="235" spans="29:65" x14ac:dyDescent="0.45">
      <c r="AC235" s="7">
        <v>0.19034599999999999</v>
      </c>
      <c r="AD235" s="341"/>
      <c r="AE235" s="342"/>
      <c r="AF235" s="342"/>
      <c r="AG235" s="342"/>
      <c r="AH235" s="342"/>
      <c r="AI235" s="342"/>
      <c r="AJ235" s="342"/>
      <c r="AK235" s="342"/>
      <c r="AL235" s="343"/>
      <c r="AM235" s="341"/>
      <c r="AN235" s="342"/>
      <c r="AO235" s="342"/>
      <c r="AP235" s="342"/>
      <c r="AQ235" s="342"/>
      <c r="AR235" s="342"/>
      <c r="AS235" s="342"/>
      <c r="AT235" s="342"/>
      <c r="AU235" s="343"/>
      <c r="AV235" s="341"/>
      <c r="AW235" s="342">
        <v>19.147600000000001</v>
      </c>
      <c r="AX235" s="342"/>
      <c r="AY235" s="342"/>
      <c r="AZ235" s="342"/>
      <c r="BA235" s="342"/>
      <c r="BB235" s="342"/>
      <c r="BC235" s="342"/>
      <c r="BD235" s="343"/>
      <c r="BE235" s="341"/>
      <c r="BF235" s="342"/>
      <c r="BG235" s="342"/>
      <c r="BH235" s="342"/>
      <c r="BI235" s="342"/>
      <c r="BJ235" s="342"/>
      <c r="BK235" s="342"/>
      <c r="BL235" s="342"/>
      <c r="BM235" s="343"/>
    </row>
    <row r="236" spans="29:65" x14ac:dyDescent="0.45">
      <c r="AC236" s="7">
        <v>9.5172999999999994E-2</v>
      </c>
      <c r="AD236" s="341"/>
      <c r="AE236" s="342"/>
      <c r="AF236" s="342"/>
      <c r="AG236" s="342"/>
      <c r="AH236" s="342"/>
      <c r="AI236" s="342"/>
      <c r="AJ236" s="342"/>
      <c r="AK236" s="342"/>
      <c r="AL236" s="343"/>
      <c r="AM236" s="341"/>
      <c r="AN236" s="342"/>
      <c r="AO236" s="342"/>
      <c r="AP236" s="342"/>
      <c r="AQ236" s="342"/>
      <c r="AR236" s="342"/>
      <c r="AS236" s="342"/>
      <c r="AT236" s="342"/>
      <c r="AU236" s="343"/>
      <c r="AV236" s="341"/>
      <c r="AW236" s="342">
        <v>13.32137</v>
      </c>
      <c r="AX236" s="342"/>
      <c r="AY236" s="342"/>
      <c r="AZ236" s="342"/>
      <c r="BA236" s="342"/>
      <c r="BB236" s="342"/>
      <c r="BC236" s="342"/>
      <c r="BD236" s="343"/>
      <c r="BE236" s="341"/>
      <c r="BF236" s="342"/>
      <c r="BG236" s="342"/>
      <c r="BH236" s="342"/>
      <c r="BI236" s="342"/>
      <c r="BJ236" s="342"/>
      <c r="BK236" s="342"/>
      <c r="BL236" s="342"/>
      <c r="BM236" s="343"/>
    </row>
    <row r="237" spans="29:65" x14ac:dyDescent="0.45">
      <c r="AC237" s="7">
        <v>4.7586000000000003E-2</v>
      </c>
      <c r="AD237" s="341"/>
      <c r="AE237" s="342"/>
      <c r="AF237" s="342"/>
      <c r="AG237" s="342"/>
      <c r="AH237" s="342"/>
      <c r="AI237" s="342"/>
      <c r="AJ237" s="342"/>
      <c r="AK237" s="342"/>
      <c r="AL237" s="343"/>
      <c r="AM237" s="341"/>
      <c r="AN237" s="342"/>
      <c r="AO237" s="342"/>
      <c r="AP237" s="342"/>
      <c r="AQ237" s="342"/>
      <c r="AR237" s="342"/>
      <c r="AS237" s="342"/>
      <c r="AT237" s="342"/>
      <c r="AU237" s="343"/>
      <c r="AV237" s="341"/>
      <c r="AW237" s="342">
        <v>6.5350679999999999</v>
      </c>
      <c r="AX237" s="342"/>
      <c r="AY237" s="342"/>
      <c r="AZ237" s="342"/>
      <c r="BA237" s="342"/>
      <c r="BB237" s="342"/>
      <c r="BC237" s="342"/>
      <c r="BD237" s="343"/>
      <c r="BE237" s="341"/>
      <c r="BF237" s="342"/>
      <c r="BG237" s="342"/>
      <c r="BH237" s="342"/>
      <c r="BI237" s="342"/>
      <c r="BJ237" s="342"/>
      <c r="BK237" s="342"/>
      <c r="BL237" s="342"/>
      <c r="BM237" s="343"/>
    </row>
    <row r="238" spans="29:65" x14ac:dyDescent="0.45">
      <c r="AC238" s="7">
        <v>2.3793000000000002E-2</v>
      </c>
      <c r="AD238" s="341"/>
      <c r="AE238" s="342"/>
      <c r="AF238" s="342"/>
      <c r="AG238" s="342"/>
      <c r="AH238" s="342"/>
      <c r="AI238" s="342"/>
      <c r="AJ238" s="342"/>
      <c r="AK238" s="342"/>
      <c r="AL238" s="343"/>
      <c r="AM238" s="341"/>
      <c r="AN238" s="342"/>
      <c r="AO238" s="342"/>
      <c r="AP238" s="342"/>
      <c r="AQ238" s="342"/>
      <c r="AR238" s="342"/>
      <c r="AS238" s="342"/>
      <c r="AT238" s="342"/>
      <c r="AU238" s="343"/>
      <c r="AV238" s="341"/>
      <c r="AW238" s="342">
        <v>5.2549720000000004</v>
      </c>
      <c r="AX238" s="342"/>
      <c r="AY238" s="342"/>
      <c r="AZ238" s="342"/>
      <c r="BA238" s="342"/>
      <c r="BB238" s="342"/>
      <c r="BC238" s="342"/>
      <c r="BD238" s="343"/>
      <c r="BE238" s="341"/>
      <c r="BF238" s="342"/>
      <c r="BG238" s="342"/>
      <c r="BH238" s="342"/>
      <c r="BI238" s="342"/>
      <c r="BJ238" s="342"/>
      <c r="BK238" s="342"/>
      <c r="BL238" s="342"/>
      <c r="BM238" s="343"/>
    </row>
    <row r="239" spans="29:65" x14ac:dyDescent="0.45">
      <c r="AC239" s="7">
        <v>30.471430000000002</v>
      </c>
      <c r="AD239" s="341"/>
      <c r="AE239" s="342"/>
      <c r="AF239" s="342"/>
      <c r="AG239" s="342"/>
      <c r="AH239" s="342"/>
      <c r="AI239" s="342"/>
      <c r="AJ239" s="342"/>
      <c r="AK239" s="342"/>
      <c r="AL239" s="343"/>
      <c r="AM239" s="341"/>
      <c r="AN239" s="342"/>
      <c r="AO239" s="342"/>
      <c r="AP239" s="342"/>
      <c r="AQ239" s="342"/>
      <c r="AR239" s="342"/>
      <c r="AS239" s="342"/>
      <c r="AT239" s="342"/>
      <c r="AU239" s="343"/>
      <c r="AV239" s="341"/>
      <c r="AW239" s="342"/>
      <c r="AX239" s="342">
        <v>68.222560000000001</v>
      </c>
      <c r="AY239" s="342"/>
      <c r="AZ239" s="342"/>
      <c r="BA239" s="342"/>
      <c r="BB239" s="342"/>
      <c r="BC239" s="342"/>
      <c r="BD239" s="343"/>
      <c r="BE239" s="341"/>
      <c r="BF239" s="342"/>
      <c r="BG239" s="342"/>
      <c r="BH239" s="342"/>
      <c r="BI239" s="342"/>
      <c r="BJ239" s="342"/>
      <c r="BK239" s="342"/>
      <c r="BL239" s="342"/>
      <c r="BM239" s="343"/>
    </row>
    <row r="240" spans="29:65" x14ac:dyDescent="0.45">
      <c r="AC240" s="7">
        <v>15.235709999999999</v>
      </c>
      <c r="AD240" s="341"/>
      <c r="AE240" s="342"/>
      <c r="AF240" s="342"/>
      <c r="AG240" s="342"/>
      <c r="AH240" s="342"/>
      <c r="AI240" s="342"/>
      <c r="AJ240" s="342"/>
      <c r="AK240" s="342"/>
      <c r="AL240" s="343"/>
      <c r="AM240" s="341"/>
      <c r="AN240" s="342"/>
      <c r="AO240" s="342"/>
      <c r="AP240" s="342"/>
      <c r="AQ240" s="342"/>
      <c r="AR240" s="342"/>
      <c r="AS240" s="342"/>
      <c r="AT240" s="342"/>
      <c r="AU240" s="343"/>
      <c r="AV240" s="341"/>
      <c r="AW240" s="342"/>
      <c r="AX240" s="342">
        <v>82.841639999999998</v>
      </c>
      <c r="AY240" s="342"/>
      <c r="AZ240" s="342"/>
      <c r="BA240" s="342"/>
      <c r="BB240" s="342"/>
      <c r="BC240" s="342"/>
      <c r="BD240" s="343"/>
      <c r="BE240" s="341"/>
      <c r="BF240" s="342"/>
      <c r="BG240" s="342"/>
      <c r="BH240" s="342"/>
      <c r="BI240" s="342"/>
      <c r="BJ240" s="342"/>
      <c r="BK240" s="342"/>
      <c r="BL240" s="342"/>
      <c r="BM240" s="343"/>
    </row>
    <row r="241" spans="29:65" x14ac:dyDescent="0.45">
      <c r="AC241" s="7">
        <v>7.6178569999999999</v>
      </c>
      <c r="AD241" s="341"/>
      <c r="AE241" s="342"/>
      <c r="AF241" s="342"/>
      <c r="AG241" s="342"/>
      <c r="AH241" s="342"/>
      <c r="AI241" s="342"/>
      <c r="AJ241" s="342"/>
      <c r="AK241" s="342"/>
      <c r="AL241" s="343"/>
      <c r="AM241" s="341"/>
      <c r="AN241" s="342"/>
      <c r="AO241" s="342"/>
      <c r="AP241" s="342"/>
      <c r="AQ241" s="342"/>
      <c r="AR241" s="342"/>
      <c r="AS241" s="342"/>
      <c r="AT241" s="342"/>
      <c r="AU241" s="343"/>
      <c r="AV241" s="341"/>
      <c r="AW241" s="342"/>
      <c r="AX241" s="342">
        <v>82.829179999999994</v>
      </c>
      <c r="AY241" s="342"/>
      <c r="AZ241" s="342"/>
      <c r="BA241" s="342"/>
      <c r="BB241" s="342"/>
      <c r="BC241" s="342"/>
      <c r="BD241" s="343"/>
      <c r="BE241" s="341"/>
      <c r="BF241" s="342"/>
      <c r="BG241" s="342"/>
      <c r="BH241" s="342"/>
      <c r="BI241" s="342"/>
      <c r="BJ241" s="342"/>
      <c r="BK241" s="342"/>
      <c r="BL241" s="342"/>
      <c r="BM241" s="343"/>
    </row>
    <row r="242" spans="29:65" x14ac:dyDescent="0.45">
      <c r="AC242" s="7">
        <v>3.808929</v>
      </c>
      <c r="AD242" s="341"/>
      <c r="AE242" s="342"/>
      <c r="AF242" s="342"/>
      <c r="AG242" s="342"/>
      <c r="AH242" s="342"/>
      <c r="AI242" s="342"/>
      <c r="AJ242" s="342"/>
      <c r="AK242" s="342"/>
      <c r="AL242" s="343"/>
      <c r="AM242" s="341"/>
      <c r="AN242" s="342"/>
      <c r="AO242" s="342"/>
      <c r="AP242" s="342"/>
      <c r="AQ242" s="342"/>
      <c r="AR242" s="342"/>
      <c r="AS242" s="342"/>
      <c r="AT242" s="342"/>
      <c r="AU242" s="343"/>
      <c r="AV242" s="341"/>
      <c r="AW242" s="342"/>
      <c r="AX242" s="342">
        <v>66.983019999999996</v>
      </c>
      <c r="AY242" s="342"/>
      <c r="AZ242" s="342"/>
      <c r="BA242" s="342"/>
      <c r="BB242" s="342"/>
      <c r="BC242" s="342"/>
      <c r="BD242" s="343"/>
      <c r="BE242" s="341"/>
      <c r="BF242" s="342"/>
      <c r="BG242" s="342"/>
      <c r="BH242" s="342"/>
      <c r="BI242" s="342"/>
      <c r="BJ242" s="342"/>
      <c r="BK242" s="342"/>
      <c r="BL242" s="342"/>
      <c r="BM242" s="343"/>
    </row>
    <row r="243" spans="29:65" x14ac:dyDescent="0.45">
      <c r="AC243" s="7">
        <v>1.9044639999999999</v>
      </c>
      <c r="AD243" s="341"/>
      <c r="AE243" s="342"/>
      <c r="AF243" s="342"/>
      <c r="AG243" s="342"/>
      <c r="AH243" s="342"/>
      <c r="AI243" s="342"/>
      <c r="AJ243" s="342"/>
      <c r="AK243" s="342"/>
      <c r="AL243" s="343"/>
      <c r="AM243" s="341"/>
      <c r="AN243" s="342"/>
      <c r="AO243" s="342"/>
      <c r="AP243" s="342"/>
      <c r="AQ243" s="342"/>
      <c r="AR243" s="342"/>
      <c r="AS243" s="342"/>
      <c r="AT243" s="342"/>
      <c r="AU243" s="343"/>
      <c r="AV243" s="341"/>
      <c r="AW243" s="342"/>
      <c r="AX243" s="342">
        <v>45.829900000000002</v>
      </c>
      <c r="AY243" s="342"/>
      <c r="AZ243" s="342"/>
      <c r="BA243" s="342"/>
      <c r="BB243" s="342"/>
      <c r="BC243" s="342"/>
      <c r="BD243" s="343"/>
      <c r="BE243" s="341"/>
      <c r="BF243" s="342"/>
      <c r="BG243" s="342"/>
      <c r="BH243" s="342"/>
      <c r="BI243" s="342"/>
      <c r="BJ243" s="342"/>
      <c r="BK243" s="342"/>
      <c r="BL243" s="342"/>
      <c r="BM243" s="343"/>
    </row>
    <row r="244" spans="29:65" x14ac:dyDescent="0.45">
      <c r="AC244" s="7">
        <v>0.95223199999999997</v>
      </c>
      <c r="AD244" s="341"/>
      <c r="AE244" s="342"/>
      <c r="AF244" s="342"/>
      <c r="AG244" s="342"/>
      <c r="AH244" s="342"/>
      <c r="AI244" s="342"/>
      <c r="AJ244" s="342"/>
      <c r="AK244" s="342"/>
      <c r="AL244" s="343"/>
      <c r="AM244" s="341"/>
      <c r="AN244" s="342"/>
      <c r="AO244" s="342"/>
      <c r="AP244" s="342"/>
      <c r="AQ244" s="342"/>
      <c r="AR244" s="342"/>
      <c r="AS244" s="342"/>
      <c r="AT244" s="342"/>
      <c r="AU244" s="343"/>
      <c r="AV244" s="341"/>
      <c r="AW244" s="342"/>
      <c r="AX244" s="342">
        <v>31.587669999999999</v>
      </c>
      <c r="AY244" s="342"/>
      <c r="AZ244" s="342"/>
      <c r="BA244" s="342"/>
      <c r="BB244" s="342"/>
      <c r="BC244" s="342"/>
      <c r="BD244" s="343"/>
      <c r="BE244" s="341"/>
      <c r="BF244" s="342"/>
      <c r="BG244" s="342"/>
      <c r="BH244" s="342"/>
      <c r="BI244" s="342"/>
      <c r="BJ244" s="342"/>
      <c r="BK244" s="342"/>
      <c r="BL244" s="342"/>
      <c r="BM244" s="343"/>
    </row>
    <row r="245" spans="29:65" x14ac:dyDescent="0.45">
      <c r="AC245" s="7">
        <v>0.47611599999999998</v>
      </c>
      <c r="AD245" s="341"/>
      <c r="AE245" s="342"/>
      <c r="AF245" s="342"/>
      <c r="AG245" s="342"/>
      <c r="AH245" s="342"/>
      <c r="AI245" s="342"/>
      <c r="AJ245" s="342"/>
      <c r="AK245" s="342"/>
      <c r="AL245" s="343"/>
      <c r="AM245" s="341"/>
      <c r="AN245" s="342"/>
      <c r="AO245" s="342"/>
      <c r="AP245" s="342"/>
      <c r="AQ245" s="342"/>
      <c r="AR245" s="342"/>
      <c r="AS245" s="342"/>
      <c r="AT245" s="342"/>
      <c r="AU245" s="343"/>
      <c r="AV245" s="341"/>
      <c r="AW245" s="342"/>
      <c r="AX245" s="342">
        <v>20.229389999999999</v>
      </c>
      <c r="AY245" s="342"/>
      <c r="AZ245" s="342"/>
      <c r="BA245" s="342"/>
      <c r="BB245" s="342"/>
      <c r="BC245" s="342"/>
      <c r="BD245" s="343"/>
      <c r="BE245" s="341"/>
      <c r="BF245" s="342"/>
      <c r="BG245" s="342"/>
      <c r="BH245" s="342"/>
      <c r="BI245" s="342"/>
      <c r="BJ245" s="342"/>
      <c r="BK245" s="342"/>
      <c r="BL245" s="342"/>
      <c r="BM245" s="343"/>
    </row>
    <row r="246" spans="29:65" x14ac:dyDescent="0.45">
      <c r="AC246" s="7">
        <v>0.23805799999999999</v>
      </c>
      <c r="AD246" s="341"/>
      <c r="AE246" s="342"/>
      <c r="AF246" s="342"/>
      <c r="AG246" s="342"/>
      <c r="AH246" s="342"/>
      <c r="AI246" s="342"/>
      <c r="AJ246" s="342"/>
      <c r="AK246" s="342"/>
      <c r="AL246" s="343"/>
      <c r="AM246" s="341"/>
      <c r="AN246" s="342"/>
      <c r="AO246" s="342"/>
      <c r="AP246" s="342"/>
      <c r="AQ246" s="342"/>
      <c r="AR246" s="342"/>
      <c r="AS246" s="342"/>
      <c r="AT246" s="342"/>
      <c r="AU246" s="343"/>
      <c r="AV246" s="341"/>
      <c r="AW246" s="342"/>
      <c r="AX246" s="342">
        <v>16.174420000000001</v>
      </c>
      <c r="AY246" s="342"/>
      <c r="AZ246" s="342"/>
      <c r="BA246" s="342"/>
      <c r="BB246" s="342"/>
      <c r="BC246" s="342"/>
      <c r="BD246" s="343"/>
      <c r="BE246" s="341"/>
      <c r="BF246" s="342"/>
      <c r="BG246" s="342"/>
      <c r="BH246" s="342"/>
      <c r="BI246" s="342"/>
      <c r="BJ246" s="342"/>
      <c r="BK246" s="342"/>
      <c r="BL246" s="342"/>
      <c r="BM246" s="343"/>
    </row>
    <row r="247" spans="29:65" x14ac:dyDescent="0.45">
      <c r="AC247" s="7">
        <v>0.119029</v>
      </c>
      <c r="AD247" s="341"/>
      <c r="AE247" s="342"/>
      <c r="AF247" s="342"/>
      <c r="AG247" s="342"/>
      <c r="AH247" s="342"/>
      <c r="AI247" s="342"/>
      <c r="AJ247" s="342"/>
      <c r="AK247" s="342"/>
      <c r="AL247" s="343"/>
      <c r="AM247" s="341"/>
      <c r="AN247" s="342"/>
      <c r="AO247" s="342"/>
      <c r="AP247" s="342"/>
      <c r="AQ247" s="342"/>
      <c r="AR247" s="342"/>
      <c r="AS247" s="342"/>
      <c r="AT247" s="342"/>
      <c r="AU247" s="343"/>
      <c r="AV247" s="341"/>
      <c r="AW247" s="342"/>
      <c r="AX247" s="342">
        <v>11.26609</v>
      </c>
      <c r="AY247" s="342"/>
      <c r="AZ247" s="342"/>
      <c r="BA247" s="342"/>
      <c r="BB247" s="342"/>
      <c r="BC247" s="342"/>
      <c r="BD247" s="343"/>
      <c r="BE247" s="341"/>
      <c r="BF247" s="342"/>
      <c r="BG247" s="342"/>
      <c r="BH247" s="342"/>
      <c r="BI247" s="342"/>
      <c r="BJ247" s="342"/>
      <c r="BK247" s="342"/>
      <c r="BL247" s="342"/>
      <c r="BM247" s="343"/>
    </row>
    <row r="248" spans="29:65" x14ac:dyDescent="0.45">
      <c r="AC248" s="7">
        <v>5.9514999999999998E-2</v>
      </c>
      <c r="AD248" s="341"/>
      <c r="AE248" s="342"/>
      <c r="AF248" s="342"/>
      <c r="AG248" s="342"/>
      <c r="AH248" s="342"/>
      <c r="AI248" s="342"/>
      <c r="AJ248" s="342"/>
      <c r="AK248" s="342"/>
      <c r="AL248" s="343"/>
      <c r="AM248" s="341"/>
      <c r="AN248" s="342"/>
      <c r="AO248" s="342"/>
      <c r="AP248" s="342"/>
      <c r="AQ248" s="342"/>
      <c r="AR248" s="342"/>
      <c r="AS248" s="342"/>
      <c r="AT248" s="342"/>
      <c r="AU248" s="343"/>
      <c r="AV248" s="341"/>
      <c r="AW248" s="342"/>
      <c r="AX248" s="342">
        <v>5.8719229999999998</v>
      </c>
      <c r="AY248" s="342"/>
      <c r="AZ248" s="342"/>
      <c r="BA248" s="342"/>
      <c r="BB248" s="342"/>
      <c r="BC248" s="342"/>
      <c r="BD248" s="343"/>
      <c r="BE248" s="341"/>
      <c r="BF248" s="342"/>
      <c r="BG248" s="342"/>
      <c r="BH248" s="342"/>
      <c r="BI248" s="342"/>
      <c r="BJ248" s="342"/>
      <c r="BK248" s="342"/>
      <c r="BL248" s="342"/>
      <c r="BM248" s="343"/>
    </row>
    <row r="249" spans="29:65" x14ac:dyDescent="0.45">
      <c r="AC249" s="7">
        <v>2.9756999999999999E-2</v>
      </c>
      <c r="AD249" s="341"/>
      <c r="AE249" s="342"/>
      <c r="AF249" s="342"/>
      <c r="AG249" s="342"/>
      <c r="AH249" s="342"/>
      <c r="AI249" s="342"/>
      <c r="AJ249" s="342"/>
      <c r="AK249" s="342"/>
      <c r="AL249" s="343"/>
      <c r="AM249" s="341"/>
      <c r="AN249" s="342"/>
      <c r="AO249" s="342"/>
      <c r="AP249" s="342"/>
      <c r="AQ249" s="342"/>
      <c r="AR249" s="342"/>
      <c r="AS249" s="342"/>
      <c r="AT249" s="342"/>
      <c r="AU249" s="343"/>
      <c r="AV249" s="341"/>
      <c r="AW249" s="342"/>
      <c r="AX249" s="342">
        <v>2.6080130000000001</v>
      </c>
      <c r="AY249" s="342"/>
      <c r="AZ249" s="342"/>
      <c r="BA249" s="342"/>
      <c r="BB249" s="342"/>
      <c r="BC249" s="342"/>
      <c r="BD249" s="343"/>
      <c r="BE249" s="341"/>
      <c r="BF249" s="342"/>
      <c r="BG249" s="342"/>
      <c r="BH249" s="342"/>
      <c r="BI249" s="342"/>
      <c r="BJ249" s="342"/>
      <c r="BK249" s="342"/>
      <c r="BL249" s="342"/>
      <c r="BM249" s="343"/>
    </row>
    <row r="250" spans="29:65" x14ac:dyDescent="0.45">
      <c r="AC250" s="7">
        <v>24.36429</v>
      </c>
      <c r="AD250" s="341"/>
      <c r="AE250" s="342"/>
      <c r="AF250" s="342"/>
      <c r="AG250" s="342"/>
      <c r="AH250" s="342"/>
      <c r="AI250" s="342"/>
      <c r="AJ250" s="342"/>
      <c r="AK250" s="342"/>
      <c r="AL250" s="343"/>
      <c r="AM250" s="341"/>
      <c r="AN250" s="342"/>
      <c r="AO250" s="342"/>
      <c r="AP250" s="342"/>
      <c r="AQ250" s="342"/>
      <c r="AR250" s="342"/>
      <c r="AS250" s="342"/>
      <c r="AT250" s="342"/>
      <c r="AU250" s="343"/>
      <c r="AV250" s="341"/>
      <c r="AW250" s="342"/>
      <c r="AX250" s="342"/>
      <c r="AY250" s="342">
        <v>75.055589999999995</v>
      </c>
      <c r="AZ250" s="342"/>
      <c r="BA250" s="342"/>
      <c r="BB250" s="342"/>
      <c r="BC250" s="342"/>
      <c r="BD250" s="343"/>
      <c r="BE250" s="341"/>
      <c r="BF250" s="342"/>
      <c r="BG250" s="342"/>
      <c r="BH250" s="342"/>
      <c r="BI250" s="342"/>
      <c r="BJ250" s="342"/>
      <c r="BK250" s="342"/>
      <c r="BL250" s="342"/>
      <c r="BM250" s="343"/>
    </row>
    <row r="251" spans="29:65" x14ac:dyDescent="0.45">
      <c r="AC251" s="7">
        <v>12.18214</v>
      </c>
      <c r="AD251" s="341"/>
      <c r="AE251" s="342"/>
      <c r="AF251" s="342"/>
      <c r="AG251" s="342"/>
      <c r="AH251" s="342"/>
      <c r="AI251" s="342"/>
      <c r="AJ251" s="342"/>
      <c r="AK251" s="342"/>
      <c r="AL251" s="343"/>
      <c r="AM251" s="341"/>
      <c r="AN251" s="342"/>
      <c r="AO251" s="342"/>
      <c r="AP251" s="342"/>
      <c r="AQ251" s="342"/>
      <c r="AR251" s="342"/>
      <c r="AS251" s="342"/>
      <c r="AT251" s="342"/>
      <c r="AU251" s="343"/>
      <c r="AV251" s="341"/>
      <c r="AW251" s="342"/>
      <c r="AX251" s="342"/>
      <c r="AY251" s="342">
        <v>86.821860000000001</v>
      </c>
      <c r="AZ251" s="342"/>
      <c r="BA251" s="342"/>
      <c r="BB251" s="342"/>
      <c r="BC251" s="342"/>
      <c r="BD251" s="343"/>
      <c r="BE251" s="341"/>
      <c r="BF251" s="342"/>
      <c r="BG251" s="342"/>
      <c r="BH251" s="342"/>
      <c r="BI251" s="342"/>
      <c r="BJ251" s="342"/>
      <c r="BK251" s="342"/>
      <c r="BL251" s="342"/>
      <c r="BM251" s="343"/>
    </row>
    <row r="252" spans="29:65" x14ac:dyDescent="0.45">
      <c r="AC252" s="7">
        <v>6.0910710000000003</v>
      </c>
      <c r="AD252" s="341"/>
      <c r="AE252" s="342"/>
      <c r="AF252" s="342"/>
      <c r="AG252" s="342"/>
      <c r="AH252" s="342"/>
      <c r="AI252" s="342"/>
      <c r="AJ252" s="342"/>
      <c r="AK252" s="342"/>
      <c r="AL252" s="343"/>
      <c r="AM252" s="341"/>
      <c r="AN252" s="342"/>
      <c r="AO252" s="342"/>
      <c r="AP252" s="342"/>
      <c r="AQ252" s="342"/>
      <c r="AR252" s="342"/>
      <c r="AS252" s="342"/>
      <c r="AT252" s="342"/>
      <c r="AU252" s="343"/>
      <c r="AV252" s="341"/>
      <c r="AW252" s="342"/>
      <c r="AX252" s="342"/>
      <c r="AY252" s="342">
        <v>92.275210000000001</v>
      </c>
      <c r="AZ252" s="342"/>
      <c r="BA252" s="342"/>
      <c r="BB252" s="342"/>
      <c r="BC252" s="342"/>
      <c r="BD252" s="343"/>
      <c r="BE252" s="341"/>
      <c r="BF252" s="342"/>
      <c r="BG252" s="342"/>
      <c r="BH252" s="342"/>
      <c r="BI252" s="342"/>
      <c r="BJ252" s="342"/>
      <c r="BK252" s="342"/>
      <c r="BL252" s="342"/>
      <c r="BM252" s="343"/>
    </row>
    <row r="253" spans="29:65" x14ac:dyDescent="0.45">
      <c r="AC253" s="7">
        <v>3.0455359999999998</v>
      </c>
      <c r="AD253" s="341"/>
      <c r="AE253" s="342"/>
      <c r="AF253" s="342"/>
      <c r="AG253" s="342"/>
      <c r="AH253" s="342"/>
      <c r="AI253" s="342"/>
      <c r="AJ253" s="342"/>
      <c r="AK253" s="342"/>
      <c r="AL253" s="343"/>
      <c r="AM253" s="341"/>
      <c r="AN253" s="342"/>
      <c r="AO253" s="342"/>
      <c r="AP253" s="342"/>
      <c r="AQ253" s="342"/>
      <c r="AR253" s="342"/>
      <c r="AS253" s="342"/>
      <c r="AT253" s="342"/>
      <c r="AU253" s="343"/>
      <c r="AV253" s="341"/>
      <c r="AW253" s="342"/>
      <c r="AX253" s="342"/>
      <c r="AY253" s="342">
        <v>84.725859999999997</v>
      </c>
      <c r="AZ253" s="342"/>
      <c r="BA253" s="342"/>
      <c r="BB253" s="342"/>
      <c r="BC253" s="342"/>
      <c r="BD253" s="343"/>
      <c r="BE253" s="341"/>
      <c r="BF253" s="342"/>
      <c r="BG253" s="342"/>
      <c r="BH253" s="342"/>
      <c r="BI253" s="342"/>
      <c r="BJ253" s="342"/>
      <c r="BK253" s="342"/>
      <c r="BL253" s="342"/>
      <c r="BM253" s="343"/>
    </row>
    <row r="254" spans="29:65" x14ac:dyDescent="0.45">
      <c r="AC254" s="7">
        <v>1.5227679999999999</v>
      </c>
      <c r="AD254" s="341"/>
      <c r="AE254" s="342"/>
      <c r="AF254" s="342"/>
      <c r="AG254" s="342"/>
      <c r="AH254" s="342"/>
      <c r="AI254" s="342"/>
      <c r="AJ254" s="342"/>
      <c r="AK254" s="342"/>
      <c r="AL254" s="343"/>
      <c r="AM254" s="341"/>
      <c r="AN254" s="342"/>
      <c r="AO254" s="342"/>
      <c r="AP254" s="342"/>
      <c r="AQ254" s="342"/>
      <c r="AR254" s="342"/>
      <c r="AS254" s="342"/>
      <c r="AT254" s="342"/>
      <c r="AU254" s="343"/>
      <c r="AV254" s="341"/>
      <c r="AW254" s="342"/>
      <c r="AX254" s="342"/>
      <c r="AY254" s="342">
        <v>60.638950000000001</v>
      </c>
      <c r="AZ254" s="342"/>
      <c r="BA254" s="342"/>
      <c r="BB254" s="342"/>
      <c r="BC254" s="342"/>
      <c r="BD254" s="343"/>
      <c r="BE254" s="341"/>
      <c r="BF254" s="342"/>
      <c r="BG254" s="342"/>
      <c r="BH254" s="342"/>
      <c r="BI254" s="342"/>
      <c r="BJ254" s="342"/>
      <c r="BK254" s="342"/>
      <c r="BL254" s="342"/>
      <c r="BM254" s="343"/>
    </row>
    <row r="255" spans="29:65" x14ac:dyDescent="0.45">
      <c r="AC255" s="7">
        <v>0.76138399999999995</v>
      </c>
      <c r="AD255" s="341"/>
      <c r="AE255" s="342"/>
      <c r="AF255" s="342"/>
      <c r="AG255" s="342"/>
      <c r="AH255" s="342"/>
      <c r="AI255" s="342"/>
      <c r="AJ255" s="342"/>
      <c r="AK255" s="342"/>
      <c r="AL255" s="343"/>
      <c r="AM255" s="341"/>
      <c r="AN255" s="342"/>
      <c r="AO255" s="342"/>
      <c r="AP255" s="342"/>
      <c r="AQ255" s="342"/>
      <c r="AR255" s="342"/>
      <c r="AS255" s="342"/>
      <c r="AT255" s="342"/>
      <c r="AU255" s="343"/>
      <c r="AV255" s="341"/>
      <c r="AW255" s="342"/>
      <c r="AX255" s="342"/>
      <c r="AY255" s="342">
        <v>42.32929</v>
      </c>
      <c r="AZ255" s="342"/>
      <c r="BA255" s="342"/>
      <c r="BB255" s="342"/>
      <c r="BC255" s="342"/>
      <c r="BD255" s="343"/>
      <c r="BE255" s="341"/>
      <c r="BF255" s="342"/>
      <c r="BG255" s="342"/>
      <c r="BH255" s="342"/>
      <c r="BI255" s="342"/>
      <c r="BJ255" s="342"/>
      <c r="BK255" s="342"/>
      <c r="BL255" s="342"/>
      <c r="BM255" s="343"/>
    </row>
    <row r="256" spans="29:65" x14ac:dyDescent="0.45">
      <c r="AC256" s="7">
        <v>0.38069199999999997</v>
      </c>
      <c r="AD256" s="341"/>
      <c r="AE256" s="342"/>
      <c r="AF256" s="342"/>
      <c r="AG256" s="342"/>
      <c r="AH256" s="342"/>
      <c r="AI256" s="342"/>
      <c r="AJ256" s="342"/>
      <c r="AK256" s="342"/>
      <c r="AL256" s="343"/>
      <c r="AM256" s="341"/>
      <c r="AN256" s="342"/>
      <c r="AO256" s="342"/>
      <c r="AP256" s="342"/>
      <c r="AQ256" s="342"/>
      <c r="AR256" s="342"/>
      <c r="AS256" s="342"/>
      <c r="AT256" s="342"/>
      <c r="AU256" s="343"/>
      <c r="AV256" s="341"/>
      <c r="AW256" s="342"/>
      <c r="AX256" s="342"/>
      <c r="AY256" s="342">
        <v>30.316990000000001</v>
      </c>
      <c r="AZ256" s="342"/>
      <c r="BA256" s="342"/>
      <c r="BB256" s="342"/>
      <c r="BC256" s="342"/>
      <c r="BD256" s="343"/>
      <c r="BE256" s="341"/>
      <c r="BF256" s="342"/>
      <c r="BG256" s="342"/>
      <c r="BH256" s="342"/>
      <c r="BI256" s="342"/>
      <c r="BJ256" s="342"/>
      <c r="BK256" s="342"/>
      <c r="BL256" s="342"/>
      <c r="BM256" s="343"/>
    </row>
    <row r="257" spans="29:65" x14ac:dyDescent="0.45">
      <c r="AC257" s="7">
        <v>0.19034599999999999</v>
      </c>
      <c r="AD257" s="341"/>
      <c r="AE257" s="342"/>
      <c r="AF257" s="342"/>
      <c r="AG257" s="342"/>
      <c r="AH257" s="342"/>
      <c r="AI257" s="342"/>
      <c r="AJ257" s="342"/>
      <c r="AK257" s="342"/>
      <c r="AL257" s="343"/>
      <c r="AM257" s="341"/>
      <c r="AN257" s="342"/>
      <c r="AO257" s="342"/>
      <c r="AP257" s="342"/>
      <c r="AQ257" s="342"/>
      <c r="AR257" s="342"/>
      <c r="AS257" s="342"/>
      <c r="AT257" s="342"/>
      <c r="AU257" s="343"/>
      <c r="AV257" s="341"/>
      <c r="AW257" s="342"/>
      <c r="AX257" s="342"/>
      <c r="AY257" s="342">
        <v>20.643599999999999</v>
      </c>
      <c r="AZ257" s="342"/>
      <c r="BA257" s="342"/>
      <c r="BB257" s="342"/>
      <c r="BC257" s="342"/>
      <c r="BD257" s="343"/>
      <c r="BE257" s="341"/>
      <c r="BF257" s="342"/>
      <c r="BG257" s="342"/>
      <c r="BH257" s="342"/>
      <c r="BI257" s="342"/>
      <c r="BJ257" s="342"/>
      <c r="BK257" s="342"/>
      <c r="BL257" s="342"/>
      <c r="BM257" s="343"/>
    </row>
    <row r="258" spans="29:65" x14ac:dyDescent="0.45">
      <c r="AC258" s="7">
        <v>9.5172999999999994E-2</v>
      </c>
      <c r="AD258" s="341"/>
      <c r="AE258" s="342"/>
      <c r="AF258" s="342"/>
      <c r="AG258" s="342"/>
      <c r="AH258" s="342"/>
      <c r="AI258" s="342"/>
      <c r="AJ258" s="342"/>
      <c r="AK258" s="342"/>
      <c r="AL258" s="343"/>
      <c r="AM258" s="341"/>
      <c r="AN258" s="342"/>
      <c r="AO258" s="342"/>
      <c r="AP258" s="342"/>
      <c r="AQ258" s="342"/>
      <c r="AR258" s="342"/>
      <c r="AS258" s="342"/>
      <c r="AT258" s="342"/>
      <c r="AU258" s="343"/>
      <c r="AV258" s="341"/>
      <c r="AW258" s="342"/>
      <c r="AX258" s="342"/>
      <c r="AY258" s="342">
        <v>13.23752</v>
      </c>
      <c r="AZ258" s="342"/>
      <c r="BA258" s="342"/>
      <c r="BB258" s="342"/>
      <c r="BC258" s="342"/>
      <c r="BD258" s="343"/>
      <c r="BE258" s="341"/>
      <c r="BF258" s="342"/>
      <c r="BG258" s="342"/>
      <c r="BH258" s="342"/>
      <c r="BI258" s="342"/>
      <c r="BJ258" s="342"/>
      <c r="BK258" s="342"/>
      <c r="BL258" s="342"/>
      <c r="BM258" s="343"/>
    </row>
    <row r="259" spans="29:65" x14ac:dyDescent="0.45">
      <c r="AC259" s="7">
        <v>4.7586000000000003E-2</v>
      </c>
      <c r="AD259" s="341"/>
      <c r="AE259" s="342"/>
      <c r="AF259" s="342"/>
      <c r="AG259" s="342"/>
      <c r="AH259" s="342"/>
      <c r="AI259" s="342"/>
      <c r="AJ259" s="342"/>
      <c r="AK259" s="342"/>
      <c r="AL259" s="343"/>
      <c r="AM259" s="341"/>
      <c r="AN259" s="342"/>
      <c r="AO259" s="342"/>
      <c r="AP259" s="342"/>
      <c r="AQ259" s="342"/>
      <c r="AR259" s="342"/>
      <c r="AS259" s="342"/>
      <c r="AT259" s="342"/>
      <c r="AU259" s="343"/>
      <c r="AV259" s="341"/>
      <c r="AW259" s="342"/>
      <c r="AX259" s="342"/>
      <c r="AY259" s="342">
        <v>8.1143029999999996</v>
      </c>
      <c r="AZ259" s="342"/>
      <c r="BA259" s="342"/>
      <c r="BB259" s="342"/>
      <c r="BC259" s="342"/>
      <c r="BD259" s="343"/>
      <c r="BE259" s="341"/>
      <c r="BF259" s="342"/>
      <c r="BG259" s="342"/>
      <c r="BH259" s="342"/>
      <c r="BI259" s="342"/>
      <c r="BJ259" s="342"/>
      <c r="BK259" s="342"/>
      <c r="BL259" s="342"/>
      <c r="BM259" s="343"/>
    </row>
    <row r="260" spans="29:65" x14ac:dyDescent="0.45">
      <c r="AC260" s="7">
        <v>2.3793000000000002E-2</v>
      </c>
      <c r="AD260" s="341"/>
      <c r="AE260" s="342"/>
      <c r="AF260" s="342"/>
      <c r="AG260" s="342"/>
      <c r="AH260" s="342"/>
      <c r="AI260" s="342"/>
      <c r="AJ260" s="342"/>
      <c r="AK260" s="342"/>
      <c r="AL260" s="343"/>
      <c r="AM260" s="341"/>
      <c r="AN260" s="342"/>
      <c r="AO260" s="342"/>
      <c r="AP260" s="342"/>
      <c r="AQ260" s="342"/>
      <c r="AR260" s="342"/>
      <c r="AS260" s="342"/>
      <c r="AT260" s="342"/>
      <c r="AU260" s="343"/>
      <c r="AV260" s="341"/>
      <c r="AW260" s="342"/>
      <c r="AX260" s="342"/>
      <c r="AY260" s="342">
        <v>5.4452480000000003</v>
      </c>
      <c r="AZ260" s="342"/>
      <c r="BA260" s="342"/>
      <c r="BB260" s="342"/>
      <c r="BC260" s="342"/>
      <c r="BD260" s="343"/>
      <c r="BE260" s="341"/>
      <c r="BF260" s="342"/>
      <c r="BG260" s="342"/>
      <c r="BH260" s="342"/>
      <c r="BI260" s="342"/>
      <c r="BJ260" s="342"/>
      <c r="BK260" s="342"/>
      <c r="BL260" s="342"/>
      <c r="BM260" s="343"/>
    </row>
    <row r="261" spans="29:65" x14ac:dyDescent="0.45">
      <c r="AC261" s="7">
        <v>28.671430000000001</v>
      </c>
      <c r="AD261" s="341"/>
      <c r="AE261" s="342"/>
      <c r="AF261" s="342"/>
      <c r="AG261" s="342"/>
      <c r="AH261" s="342"/>
      <c r="AI261" s="342"/>
      <c r="AJ261" s="342"/>
      <c r="AK261" s="342"/>
      <c r="AL261" s="343"/>
      <c r="AM261" s="341"/>
      <c r="AN261" s="342"/>
      <c r="AO261" s="342"/>
      <c r="AP261" s="342"/>
      <c r="AQ261" s="342"/>
      <c r="AR261" s="342"/>
      <c r="AS261" s="342"/>
      <c r="AT261" s="342"/>
      <c r="AU261" s="343"/>
      <c r="AV261" s="341"/>
      <c r="AW261" s="342"/>
      <c r="AX261" s="342"/>
      <c r="AY261" s="342"/>
      <c r="AZ261" s="342">
        <v>74.802719999999994</v>
      </c>
      <c r="BA261" s="342"/>
      <c r="BB261" s="342"/>
      <c r="BC261" s="342"/>
      <c r="BD261" s="343"/>
      <c r="BE261" s="341"/>
      <c r="BF261" s="342"/>
      <c r="BG261" s="342"/>
      <c r="BH261" s="342"/>
      <c r="BI261" s="342"/>
      <c r="BJ261" s="342"/>
      <c r="BK261" s="342"/>
      <c r="BL261" s="342"/>
      <c r="BM261" s="343"/>
    </row>
    <row r="262" spans="29:65" x14ac:dyDescent="0.45">
      <c r="AC262" s="7">
        <v>14.335710000000001</v>
      </c>
      <c r="AD262" s="341"/>
      <c r="AE262" s="342"/>
      <c r="AF262" s="342"/>
      <c r="AG262" s="342"/>
      <c r="AH262" s="342"/>
      <c r="AI262" s="342"/>
      <c r="AJ262" s="342"/>
      <c r="AK262" s="342"/>
      <c r="AL262" s="343"/>
      <c r="AM262" s="341"/>
      <c r="AN262" s="342"/>
      <c r="AO262" s="342"/>
      <c r="AP262" s="342"/>
      <c r="AQ262" s="342"/>
      <c r="AR262" s="342"/>
      <c r="AS262" s="342"/>
      <c r="AT262" s="342"/>
      <c r="AU262" s="343"/>
      <c r="AV262" s="341"/>
      <c r="AW262" s="342"/>
      <c r="AX262" s="342"/>
      <c r="AY262" s="342"/>
      <c r="AZ262" s="342">
        <v>87.407049999999998</v>
      </c>
      <c r="BA262" s="342"/>
      <c r="BB262" s="342"/>
      <c r="BC262" s="342"/>
      <c r="BD262" s="343"/>
      <c r="BE262" s="341"/>
      <c r="BF262" s="342"/>
      <c r="BG262" s="342"/>
      <c r="BH262" s="342"/>
      <c r="BI262" s="342"/>
      <c r="BJ262" s="342"/>
      <c r="BK262" s="342"/>
      <c r="BL262" s="342"/>
      <c r="BM262" s="343"/>
    </row>
    <row r="263" spans="29:65" x14ac:dyDescent="0.45">
      <c r="AC263" s="7">
        <v>7.1678569999999997</v>
      </c>
      <c r="AD263" s="341"/>
      <c r="AE263" s="342"/>
      <c r="AF263" s="342"/>
      <c r="AG263" s="342"/>
      <c r="AH263" s="342"/>
      <c r="AI263" s="342"/>
      <c r="AJ263" s="342"/>
      <c r="AK263" s="342"/>
      <c r="AL263" s="343"/>
      <c r="AM263" s="341"/>
      <c r="AN263" s="342"/>
      <c r="AO263" s="342"/>
      <c r="AP263" s="342"/>
      <c r="AQ263" s="342"/>
      <c r="AR263" s="342"/>
      <c r="AS263" s="342"/>
      <c r="AT263" s="342"/>
      <c r="AU263" s="343"/>
      <c r="AV263" s="341"/>
      <c r="AW263" s="342"/>
      <c r="AX263" s="342"/>
      <c r="AY263" s="342"/>
      <c r="AZ263" s="342">
        <v>90.613280000000003</v>
      </c>
      <c r="BA263" s="342"/>
      <c r="BB263" s="342"/>
      <c r="BC263" s="342"/>
      <c r="BD263" s="343"/>
      <c r="BE263" s="341"/>
      <c r="BF263" s="342"/>
      <c r="BG263" s="342"/>
      <c r="BH263" s="342"/>
      <c r="BI263" s="342"/>
      <c r="BJ263" s="342"/>
      <c r="BK263" s="342"/>
      <c r="BL263" s="342"/>
      <c r="BM263" s="343"/>
    </row>
    <row r="264" spans="29:65" x14ac:dyDescent="0.45">
      <c r="AC264" s="7">
        <v>3.5839289999999999</v>
      </c>
      <c r="AD264" s="341"/>
      <c r="AE264" s="342"/>
      <c r="AF264" s="342"/>
      <c r="AG264" s="342"/>
      <c r="AH264" s="342"/>
      <c r="AI264" s="342"/>
      <c r="AJ264" s="342"/>
      <c r="AK264" s="342"/>
      <c r="AL264" s="343"/>
      <c r="AM264" s="341"/>
      <c r="AN264" s="342"/>
      <c r="AO264" s="342"/>
      <c r="AP264" s="342"/>
      <c r="AQ264" s="342"/>
      <c r="AR264" s="342"/>
      <c r="AS264" s="342"/>
      <c r="AT264" s="342"/>
      <c r="AU264" s="343"/>
      <c r="AV264" s="341"/>
      <c r="AW264" s="342"/>
      <c r="AX264" s="342"/>
      <c r="AY264" s="342"/>
      <c r="AZ264" s="342">
        <v>81.134399999999999</v>
      </c>
      <c r="BA264" s="342"/>
      <c r="BB264" s="342"/>
      <c r="BC264" s="342"/>
      <c r="BD264" s="343"/>
      <c r="BE264" s="341"/>
      <c r="BF264" s="342"/>
      <c r="BG264" s="342"/>
      <c r="BH264" s="342"/>
      <c r="BI264" s="342"/>
      <c r="BJ264" s="342"/>
      <c r="BK264" s="342"/>
      <c r="BL264" s="342"/>
      <c r="BM264" s="343"/>
    </row>
    <row r="265" spans="29:65" x14ac:dyDescent="0.45">
      <c r="AC265" s="7">
        <v>1.7919639999999999</v>
      </c>
      <c r="AD265" s="341"/>
      <c r="AE265" s="342"/>
      <c r="AF265" s="342"/>
      <c r="AG265" s="342"/>
      <c r="AH265" s="342"/>
      <c r="AI265" s="342"/>
      <c r="AJ265" s="342"/>
      <c r="AK265" s="342"/>
      <c r="AL265" s="343"/>
      <c r="AM265" s="341"/>
      <c r="AN265" s="342"/>
      <c r="AO265" s="342"/>
      <c r="AP265" s="342"/>
      <c r="AQ265" s="342"/>
      <c r="AR265" s="342"/>
      <c r="AS265" s="342"/>
      <c r="AT265" s="342"/>
      <c r="AU265" s="343"/>
      <c r="AV265" s="341"/>
      <c r="AW265" s="342"/>
      <c r="AX265" s="342"/>
      <c r="AY265" s="342"/>
      <c r="AZ265" s="342">
        <v>60.47099</v>
      </c>
      <c r="BA265" s="342"/>
      <c r="BB265" s="342"/>
      <c r="BC265" s="342"/>
      <c r="BD265" s="343"/>
      <c r="BE265" s="341"/>
      <c r="BF265" s="342"/>
      <c r="BG265" s="342"/>
      <c r="BH265" s="342"/>
      <c r="BI265" s="342"/>
      <c r="BJ265" s="342"/>
      <c r="BK265" s="342"/>
      <c r="BL265" s="342"/>
      <c r="BM265" s="343"/>
    </row>
    <row r="266" spans="29:65" x14ac:dyDescent="0.45">
      <c r="AC266" s="7">
        <v>0.89598199999999995</v>
      </c>
      <c r="AD266" s="341"/>
      <c r="AE266" s="342"/>
      <c r="AF266" s="342"/>
      <c r="AG266" s="342"/>
      <c r="AH266" s="342"/>
      <c r="AI266" s="342"/>
      <c r="AJ266" s="342"/>
      <c r="AK266" s="342"/>
      <c r="AL266" s="343"/>
      <c r="AM266" s="341"/>
      <c r="AN266" s="342"/>
      <c r="AO266" s="342"/>
      <c r="AP266" s="342"/>
      <c r="AQ266" s="342"/>
      <c r="AR266" s="342"/>
      <c r="AS266" s="342"/>
      <c r="AT266" s="342"/>
      <c r="AU266" s="343"/>
      <c r="AV266" s="341"/>
      <c r="AW266" s="342"/>
      <c r="AX266" s="342"/>
      <c r="AY266" s="342"/>
      <c r="AZ266" s="342">
        <v>41.581569999999999</v>
      </c>
      <c r="BA266" s="342"/>
      <c r="BB266" s="342"/>
      <c r="BC266" s="342"/>
      <c r="BD266" s="343"/>
      <c r="BE266" s="341"/>
      <c r="BF266" s="342"/>
      <c r="BG266" s="342"/>
      <c r="BH266" s="342"/>
      <c r="BI266" s="342"/>
      <c r="BJ266" s="342"/>
      <c r="BK266" s="342"/>
      <c r="BL266" s="342"/>
      <c r="BM266" s="343"/>
    </row>
    <row r="267" spans="29:65" x14ac:dyDescent="0.45">
      <c r="AC267" s="7">
        <v>0.44799099999999997</v>
      </c>
      <c r="AD267" s="341"/>
      <c r="AE267" s="342"/>
      <c r="AF267" s="342"/>
      <c r="AG267" s="342"/>
      <c r="AH267" s="342"/>
      <c r="AI267" s="342"/>
      <c r="AJ267" s="342"/>
      <c r="AK267" s="342"/>
      <c r="AL267" s="343"/>
      <c r="AM267" s="341"/>
      <c r="AN267" s="342"/>
      <c r="AO267" s="342"/>
      <c r="AP267" s="342"/>
      <c r="AQ267" s="342"/>
      <c r="AR267" s="342"/>
      <c r="AS267" s="342"/>
      <c r="AT267" s="342"/>
      <c r="AU267" s="343"/>
      <c r="AV267" s="341"/>
      <c r="AW267" s="342"/>
      <c r="AX267" s="342"/>
      <c r="AY267" s="342"/>
      <c r="AZ267" s="342">
        <v>26.864609999999999</v>
      </c>
      <c r="BA267" s="342"/>
      <c r="BB267" s="342"/>
      <c r="BC267" s="342"/>
      <c r="BD267" s="343"/>
      <c r="BE267" s="341"/>
      <c r="BF267" s="342"/>
      <c r="BG267" s="342"/>
      <c r="BH267" s="342"/>
      <c r="BI267" s="342"/>
      <c r="BJ267" s="342"/>
      <c r="BK267" s="342"/>
      <c r="BL267" s="342"/>
      <c r="BM267" s="343"/>
    </row>
    <row r="268" spans="29:65" x14ac:dyDescent="0.45">
      <c r="AC268" s="7">
        <v>0.223996</v>
      </c>
      <c r="AD268" s="341"/>
      <c r="AE268" s="342"/>
      <c r="AF268" s="342"/>
      <c r="AG268" s="342"/>
      <c r="AH268" s="342"/>
      <c r="AI268" s="342"/>
      <c r="AJ268" s="342"/>
      <c r="AK268" s="342"/>
      <c r="AL268" s="343"/>
      <c r="AM268" s="341"/>
      <c r="AN268" s="342"/>
      <c r="AO268" s="342"/>
      <c r="AP268" s="342"/>
      <c r="AQ268" s="342"/>
      <c r="AR268" s="342"/>
      <c r="AS268" s="342"/>
      <c r="AT268" s="342"/>
      <c r="AU268" s="343"/>
      <c r="AV268" s="341"/>
      <c r="AW268" s="342"/>
      <c r="AX268" s="342"/>
      <c r="AY268" s="342"/>
      <c r="AZ268" s="342">
        <v>15.95659</v>
      </c>
      <c r="BA268" s="342"/>
      <c r="BB268" s="342"/>
      <c r="BC268" s="342"/>
      <c r="BD268" s="343"/>
      <c r="BE268" s="341"/>
      <c r="BF268" s="342"/>
      <c r="BG268" s="342"/>
      <c r="BH268" s="342"/>
      <c r="BI268" s="342"/>
      <c r="BJ268" s="342"/>
      <c r="BK268" s="342"/>
      <c r="BL268" s="342"/>
      <c r="BM268" s="343"/>
    </row>
    <row r="269" spans="29:65" x14ac:dyDescent="0.45">
      <c r="AC269" s="7">
        <v>0.111998</v>
      </c>
      <c r="AD269" s="341"/>
      <c r="AE269" s="342"/>
      <c r="AF269" s="342"/>
      <c r="AG269" s="342"/>
      <c r="AH269" s="342"/>
      <c r="AI269" s="342"/>
      <c r="AJ269" s="342"/>
      <c r="AK269" s="342"/>
      <c r="AL269" s="343"/>
      <c r="AM269" s="341"/>
      <c r="AN269" s="342"/>
      <c r="AO269" s="342"/>
      <c r="AP269" s="342"/>
      <c r="AQ269" s="342"/>
      <c r="AR269" s="342"/>
      <c r="AS269" s="342"/>
      <c r="AT269" s="342"/>
      <c r="AU269" s="343"/>
      <c r="AV269" s="341"/>
      <c r="AW269" s="342"/>
      <c r="AX269" s="342"/>
      <c r="AY269" s="342"/>
      <c r="AZ269" s="342">
        <v>12.65405</v>
      </c>
      <c r="BA269" s="342"/>
      <c r="BB269" s="342"/>
      <c r="BC269" s="342"/>
      <c r="BD269" s="343"/>
      <c r="BE269" s="341"/>
      <c r="BF269" s="342"/>
      <c r="BG269" s="342"/>
      <c r="BH269" s="342"/>
      <c r="BI269" s="342"/>
      <c r="BJ269" s="342"/>
      <c r="BK269" s="342"/>
      <c r="BL269" s="342"/>
      <c r="BM269" s="343"/>
    </row>
    <row r="270" spans="29:65" x14ac:dyDescent="0.45">
      <c r="AC270" s="7">
        <v>5.5999E-2</v>
      </c>
      <c r="AD270" s="341"/>
      <c r="AE270" s="342"/>
      <c r="AF270" s="342"/>
      <c r="AG270" s="342"/>
      <c r="AH270" s="342"/>
      <c r="AI270" s="342"/>
      <c r="AJ270" s="342"/>
      <c r="AK270" s="342"/>
      <c r="AL270" s="343"/>
      <c r="AM270" s="341"/>
      <c r="AN270" s="342"/>
      <c r="AO270" s="342"/>
      <c r="AP270" s="342"/>
      <c r="AQ270" s="342"/>
      <c r="AR270" s="342"/>
      <c r="AS270" s="342"/>
      <c r="AT270" s="342"/>
      <c r="AU270" s="343"/>
      <c r="AV270" s="341"/>
      <c r="AW270" s="342"/>
      <c r="AX270" s="342"/>
      <c r="AY270" s="342"/>
      <c r="AZ270" s="342">
        <v>6.0272160000000001</v>
      </c>
      <c r="BA270" s="342"/>
      <c r="BB270" s="342"/>
      <c r="BC270" s="342"/>
      <c r="BD270" s="343"/>
      <c r="BE270" s="341"/>
      <c r="BF270" s="342"/>
      <c r="BG270" s="342"/>
      <c r="BH270" s="342"/>
      <c r="BI270" s="342"/>
      <c r="BJ270" s="342"/>
      <c r="BK270" s="342"/>
      <c r="BL270" s="342"/>
      <c r="BM270" s="343"/>
    </row>
    <row r="271" spans="29:65" x14ac:dyDescent="0.45">
      <c r="AC271" s="7">
        <v>2.7999E-2</v>
      </c>
      <c r="AD271" s="341"/>
      <c r="AE271" s="342"/>
      <c r="AF271" s="342"/>
      <c r="AG271" s="342"/>
      <c r="AH271" s="342"/>
      <c r="AI271" s="342"/>
      <c r="AJ271" s="342"/>
      <c r="AK271" s="342"/>
      <c r="AL271" s="343"/>
      <c r="AM271" s="341"/>
      <c r="AN271" s="342"/>
      <c r="AO271" s="342"/>
      <c r="AP271" s="342"/>
      <c r="AQ271" s="342"/>
      <c r="AR271" s="342"/>
      <c r="AS271" s="342"/>
      <c r="AT271" s="342"/>
      <c r="AU271" s="343"/>
      <c r="AV271" s="341"/>
      <c r="AW271" s="342"/>
      <c r="AX271" s="342"/>
      <c r="AY271" s="342"/>
      <c r="AZ271" s="342">
        <v>4.6167230000000004</v>
      </c>
      <c r="BA271" s="342"/>
      <c r="BB271" s="342"/>
      <c r="BC271" s="342"/>
      <c r="BD271" s="343"/>
      <c r="BE271" s="341"/>
      <c r="BF271" s="342"/>
      <c r="BG271" s="342"/>
      <c r="BH271" s="342"/>
      <c r="BI271" s="342"/>
      <c r="BJ271" s="342"/>
      <c r="BK271" s="342"/>
      <c r="BL271" s="342"/>
      <c r="BM271" s="343"/>
    </row>
    <row r="272" spans="29:65" x14ac:dyDescent="0.45">
      <c r="AC272" s="7">
        <v>29.05714</v>
      </c>
      <c r="AD272" s="341"/>
      <c r="AE272" s="342"/>
      <c r="AF272" s="342"/>
      <c r="AG272" s="342"/>
      <c r="AH272" s="342"/>
      <c r="AI272" s="342"/>
      <c r="AJ272" s="342"/>
      <c r="AK272" s="342"/>
      <c r="AL272" s="343"/>
      <c r="AM272" s="341"/>
      <c r="AN272" s="342"/>
      <c r="AO272" s="342"/>
      <c r="AP272" s="342"/>
      <c r="AQ272" s="342"/>
      <c r="AR272" s="342"/>
      <c r="AS272" s="342"/>
      <c r="AT272" s="342"/>
      <c r="AU272" s="343"/>
      <c r="AV272" s="341"/>
      <c r="AW272" s="342"/>
      <c r="AX272" s="342"/>
      <c r="AY272" s="342"/>
      <c r="AZ272" s="342"/>
      <c r="BA272" s="344" t="s">
        <v>317</v>
      </c>
      <c r="BB272" s="342"/>
      <c r="BC272" s="342"/>
      <c r="BD272" s="343"/>
      <c r="BE272" s="341"/>
      <c r="BF272" s="342"/>
      <c r="BG272" s="342"/>
      <c r="BH272" s="342"/>
      <c r="BI272" s="342"/>
      <c r="BJ272" s="342"/>
      <c r="BK272" s="342"/>
      <c r="BL272" s="342"/>
      <c r="BM272" s="343"/>
    </row>
    <row r="273" spans="29:65" x14ac:dyDescent="0.45">
      <c r="AC273" s="7">
        <v>14.52857</v>
      </c>
      <c r="AD273" s="341"/>
      <c r="AE273" s="342"/>
      <c r="AF273" s="342"/>
      <c r="AG273" s="342"/>
      <c r="AH273" s="342"/>
      <c r="AI273" s="342"/>
      <c r="AJ273" s="342"/>
      <c r="AK273" s="342"/>
      <c r="AL273" s="343"/>
      <c r="AM273" s="341"/>
      <c r="AN273" s="342"/>
      <c r="AO273" s="342"/>
      <c r="AP273" s="342"/>
      <c r="AQ273" s="342"/>
      <c r="AR273" s="342"/>
      <c r="AS273" s="342"/>
      <c r="AT273" s="342"/>
      <c r="AU273" s="343"/>
      <c r="AV273" s="341"/>
      <c r="AW273" s="342"/>
      <c r="AX273" s="342"/>
      <c r="AY273" s="342"/>
      <c r="AZ273" s="342"/>
      <c r="BA273" s="344" t="s">
        <v>318</v>
      </c>
      <c r="BB273" s="342"/>
      <c r="BC273" s="342"/>
      <c r="BD273" s="343"/>
      <c r="BE273" s="341"/>
      <c r="BF273" s="342"/>
      <c r="BG273" s="342"/>
      <c r="BH273" s="342"/>
      <c r="BI273" s="342"/>
      <c r="BJ273" s="342"/>
      <c r="BK273" s="342"/>
      <c r="BL273" s="342"/>
      <c r="BM273" s="343"/>
    </row>
    <row r="274" spans="29:65" x14ac:dyDescent="0.45">
      <c r="AC274" s="7">
        <v>7.2642860000000002</v>
      </c>
      <c r="AD274" s="341"/>
      <c r="AE274" s="342"/>
      <c r="AF274" s="342"/>
      <c r="AG274" s="342"/>
      <c r="AH274" s="342"/>
      <c r="AI274" s="342"/>
      <c r="AJ274" s="342"/>
      <c r="AK274" s="342"/>
      <c r="AL274" s="343"/>
      <c r="AM274" s="341"/>
      <c r="AN274" s="342"/>
      <c r="AO274" s="342"/>
      <c r="AP274" s="342"/>
      <c r="AQ274" s="342"/>
      <c r="AR274" s="342"/>
      <c r="AS274" s="342"/>
      <c r="AT274" s="342"/>
      <c r="AU274" s="343"/>
      <c r="AV274" s="341"/>
      <c r="AW274" s="342"/>
      <c r="AX274" s="342"/>
      <c r="AY274" s="342"/>
      <c r="AZ274" s="342"/>
      <c r="BA274" s="344" t="s">
        <v>319</v>
      </c>
      <c r="BB274" s="342"/>
      <c r="BC274" s="342"/>
      <c r="BD274" s="343"/>
      <c r="BE274" s="341"/>
      <c r="BF274" s="342"/>
      <c r="BG274" s="342"/>
      <c r="BH274" s="342"/>
      <c r="BI274" s="342"/>
      <c r="BJ274" s="342"/>
      <c r="BK274" s="342"/>
      <c r="BL274" s="342"/>
      <c r="BM274" s="343"/>
    </row>
    <row r="275" spans="29:65" x14ac:dyDescent="0.45">
      <c r="AC275" s="7">
        <v>3.6321430000000001</v>
      </c>
      <c r="AD275" s="341"/>
      <c r="AE275" s="342"/>
      <c r="AF275" s="342"/>
      <c r="AG275" s="342"/>
      <c r="AH275" s="342"/>
      <c r="AI275" s="342"/>
      <c r="AJ275" s="342"/>
      <c r="AK275" s="342"/>
      <c r="AL275" s="343"/>
      <c r="AM275" s="341"/>
      <c r="AN275" s="342"/>
      <c r="AO275" s="342"/>
      <c r="AP275" s="342"/>
      <c r="AQ275" s="342"/>
      <c r="AR275" s="342"/>
      <c r="AS275" s="342"/>
      <c r="AT275" s="342"/>
      <c r="AU275" s="343"/>
      <c r="AV275" s="341"/>
      <c r="AW275" s="342"/>
      <c r="AX275" s="342"/>
      <c r="AY275" s="342"/>
      <c r="AZ275" s="342"/>
      <c r="BA275" s="344" t="s">
        <v>320</v>
      </c>
      <c r="BB275" s="342"/>
      <c r="BC275" s="342"/>
      <c r="BD275" s="343"/>
      <c r="BE275" s="341"/>
      <c r="BF275" s="342"/>
      <c r="BG275" s="342"/>
      <c r="BH275" s="342"/>
      <c r="BI275" s="342"/>
      <c r="BJ275" s="342"/>
      <c r="BK275" s="342"/>
      <c r="BL275" s="342"/>
      <c r="BM275" s="343"/>
    </row>
    <row r="276" spans="29:65" x14ac:dyDescent="0.45">
      <c r="AC276" s="7">
        <v>1.816071</v>
      </c>
      <c r="AD276" s="341"/>
      <c r="AE276" s="342"/>
      <c r="AF276" s="342"/>
      <c r="AG276" s="342"/>
      <c r="AH276" s="342"/>
      <c r="AI276" s="342"/>
      <c r="AJ276" s="342"/>
      <c r="AK276" s="342"/>
      <c r="AL276" s="343"/>
      <c r="AM276" s="341"/>
      <c r="AN276" s="342"/>
      <c r="AO276" s="342"/>
      <c r="AP276" s="342"/>
      <c r="AQ276" s="342"/>
      <c r="AR276" s="342"/>
      <c r="AS276" s="342"/>
      <c r="AT276" s="342"/>
      <c r="AU276" s="343"/>
      <c r="AV276" s="341"/>
      <c r="AW276" s="342"/>
      <c r="AX276" s="342"/>
      <c r="AY276" s="342"/>
      <c r="AZ276" s="342"/>
      <c r="BA276" s="344" t="s">
        <v>321</v>
      </c>
      <c r="BB276" s="342"/>
      <c r="BC276" s="342"/>
      <c r="BD276" s="343"/>
      <c r="BE276" s="341"/>
      <c r="BF276" s="342"/>
      <c r="BG276" s="342"/>
      <c r="BH276" s="342"/>
      <c r="BI276" s="342"/>
      <c r="BJ276" s="342"/>
      <c r="BK276" s="342"/>
      <c r="BL276" s="342"/>
      <c r="BM276" s="343"/>
    </row>
    <row r="277" spans="29:65" x14ac:dyDescent="0.45">
      <c r="AC277" s="7">
        <v>0.90803599999999995</v>
      </c>
      <c r="AD277" s="341"/>
      <c r="AE277" s="342"/>
      <c r="AF277" s="342"/>
      <c r="AG277" s="342"/>
      <c r="AH277" s="342"/>
      <c r="AI277" s="342"/>
      <c r="AJ277" s="342"/>
      <c r="AK277" s="342"/>
      <c r="AL277" s="343"/>
      <c r="AM277" s="341"/>
      <c r="AN277" s="342"/>
      <c r="AO277" s="342"/>
      <c r="AP277" s="342"/>
      <c r="AQ277" s="342"/>
      <c r="AR277" s="342"/>
      <c r="AS277" s="342"/>
      <c r="AT277" s="342"/>
      <c r="AU277" s="343"/>
      <c r="AV277" s="341"/>
      <c r="AW277" s="342"/>
      <c r="AX277" s="342"/>
      <c r="AY277" s="342"/>
      <c r="AZ277" s="342"/>
      <c r="BA277" s="344" t="s">
        <v>322</v>
      </c>
      <c r="BB277" s="342"/>
      <c r="BC277" s="342"/>
      <c r="BD277" s="343"/>
      <c r="BE277" s="341"/>
      <c r="BF277" s="342"/>
      <c r="BG277" s="342"/>
      <c r="BH277" s="342"/>
      <c r="BI277" s="342"/>
      <c r="BJ277" s="342"/>
      <c r="BK277" s="342"/>
      <c r="BL277" s="342"/>
      <c r="BM277" s="343"/>
    </row>
    <row r="278" spans="29:65" x14ac:dyDescent="0.45">
      <c r="AC278" s="7">
        <v>0.45401799999999998</v>
      </c>
      <c r="AD278" s="341"/>
      <c r="AE278" s="342"/>
      <c r="AF278" s="342"/>
      <c r="AG278" s="342"/>
      <c r="AH278" s="342"/>
      <c r="AI278" s="342"/>
      <c r="AJ278" s="342"/>
      <c r="AK278" s="342"/>
      <c r="AL278" s="343"/>
      <c r="AM278" s="341"/>
      <c r="AN278" s="342"/>
      <c r="AO278" s="342"/>
      <c r="AP278" s="342"/>
      <c r="AQ278" s="342"/>
      <c r="AR278" s="342"/>
      <c r="AS278" s="342"/>
      <c r="AT278" s="342"/>
      <c r="AU278" s="343"/>
      <c r="AV278" s="341"/>
      <c r="AW278" s="342"/>
      <c r="AX278" s="342"/>
      <c r="AY278" s="342"/>
      <c r="AZ278" s="342"/>
      <c r="BA278" s="344" t="s">
        <v>323</v>
      </c>
      <c r="BB278" s="342"/>
      <c r="BC278" s="342"/>
      <c r="BD278" s="343"/>
      <c r="BE278" s="341"/>
      <c r="BF278" s="342"/>
      <c r="BG278" s="342"/>
      <c r="BH278" s="342"/>
      <c r="BI278" s="342"/>
      <c r="BJ278" s="342"/>
      <c r="BK278" s="342"/>
      <c r="BL278" s="342"/>
      <c r="BM278" s="343"/>
    </row>
    <row r="279" spans="29:65" x14ac:dyDescent="0.45">
      <c r="AC279" s="7">
        <v>0.22700899999999999</v>
      </c>
      <c r="AD279" s="341"/>
      <c r="AE279" s="342"/>
      <c r="AF279" s="342"/>
      <c r="AG279" s="342"/>
      <c r="AH279" s="342"/>
      <c r="AI279" s="342"/>
      <c r="AJ279" s="342"/>
      <c r="AK279" s="342"/>
      <c r="AL279" s="343"/>
      <c r="AM279" s="341"/>
      <c r="AN279" s="342"/>
      <c r="AO279" s="342"/>
      <c r="AP279" s="342"/>
      <c r="AQ279" s="342"/>
      <c r="AR279" s="342"/>
      <c r="AS279" s="342"/>
      <c r="AT279" s="342"/>
      <c r="AU279" s="343"/>
      <c r="AV279" s="341"/>
      <c r="AW279" s="342"/>
      <c r="AX279" s="342"/>
      <c r="AY279" s="342"/>
      <c r="AZ279" s="342"/>
      <c r="BA279" s="344" t="s">
        <v>324</v>
      </c>
      <c r="BB279" s="342"/>
      <c r="BC279" s="342"/>
      <c r="BD279" s="343"/>
      <c r="BE279" s="341"/>
      <c r="BF279" s="342"/>
      <c r="BG279" s="342"/>
      <c r="BH279" s="342"/>
      <c r="BI279" s="342"/>
      <c r="BJ279" s="342"/>
      <c r="BK279" s="342"/>
      <c r="BL279" s="342"/>
      <c r="BM279" s="343"/>
    </row>
    <row r="280" spans="29:65" x14ac:dyDescent="0.45">
      <c r="AC280" s="7">
        <v>0.11350399999999999</v>
      </c>
      <c r="AD280" s="341"/>
      <c r="AE280" s="342"/>
      <c r="AF280" s="342"/>
      <c r="AG280" s="342"/>
      <c r="AH280" s="342"/>
      <c r="AI280" s="342"/>
      <c r="AJ280" s="342"/>
      <c r="AK280" s="342"/>
      <c r="AL280" s="343"/>
      <c r="AM280" s="341"/>
      <c r="AN280" s="342"/>
      <c r="AO280" s="342"/>
      <c r="AP280" s="342"/>
      <c r="AQ280" s="342"/>
      <c r="AR280" s="342"/>
      <c r="AS280" s="342"/>
      <c r="AT280" s="342"/>
      <c r="AU280" s="343"/>
      <c r="AV280" s="341"/>
      <c r="AW280" s="342"/>
      <c r="AX280" s="342"/>
      <c r="AY280" s="342"/>
      <c r="AZ280" s="342"/>
      <c r="BA280" s="344" t="s">
        <v>325</v>
      </c>
      <c r="BB280" s="342"/>
      <c r="BC280" s="342"/>
      <c r="BD280" s="343"/>
      <c r="BE280" s="341"/>
      <c r="BF280" s="342"/>
      <c r="BG280" s="342"/>
      <c r="BH280" s="342"/>
      <c r="BI280" s="342"/>
      <c r="BJ280" s="342"/>
      <c r="BK280" s="342"/>
      <c r="BL280" s="342"/>
      <c r="BM280" s="343"/>
    </row>
    <row r="281" spans="29:65" x14ac:dyDescent="0.45">
      <c r="AC281" s="7">
        <v>5.6751999999999997E-2</v>
      </c>
      <c r="AD281" s="341"/>
      <c r="AE281" s="342"/>
      <c r="AF281" s="342"/>
      <c r="AG281" s="342"/>
      <c r="AH281" s="342"/>
      <c r="AI281" s="342"/>
      <c r="AJ281" s="342"/>
      <c r="AK281" s="342"/>
      <c r="AL281" s="343"/>
      <c r="AM281" s="341"/>
      <c r="AN281" s="342"/>
      <c r="AO281" s="342"/>
      <c r="AP281" s="342"/>
      <c r="AQ281" s="342"/>
      <c r="AR281" s="342"/>
      <c r="AS281" s="342"/>
      <c r="AT281" s="342"/>
      <c r="AU281" s="343"/>
      <c r="AV281" s="341"/>
      <c r="AW281" s="342"/>
      <c r="AX281" s="342"/>
      <c r="AY281" s="342"/>
      <c r="AZ281" s="342"/>
      <c r="BA281" s="344" t="s">
        <v>326</v>
      </c>
      <c r="BB281" s="342"/>
      <c r="BC281" s="342"/>
      <c r="BD281" s="343"/>
      <c r="BE281" s="341"/>
      <c r="BF281" s="342"/>
      <c r="BG281" s="342"/>
      <c r="BH281" s="342"/>
      <c r="BI281" s="342"/>
      <c r="BJ281" s="342"/>
      <c r="BK281" s="342"/>
      <c r="BL281" s="342"/>
      <c r="BM281" s="343"/>
    </row>
    <row r="282" spans="29:65" x14ac:dyDescent="0.45">
      <c r="AC282" s="7">
        <v>2.8375999999999998E-2</v>
      </c>
      <c r="AD282" s="341"/>
      <c r="AE282" s="342"/>
      <c r="AF282" s="342"/>
      <c r="AG282" s="342"/>
      <c r="AH282" s="342"/>
      <c r="AI282" s="342"/>
      <c r="AJ282" s="342"/>
      <c r="AK282" s="342"/>
      <c r="AL282" s="343"/>
      <c r="AM282" s="341"/>
      <c r="AN282" s="342"/>
      <c r="AO282" s="342"/>
      <c r="AP282" s="342"/>
      <c r="AQ282" s="342"/>
      <c r="AR282" s="342"/>
      <c r="AS282" s="342"/>
      <c r="AT282" s="342"/>
      <c r="AU282" s="343"/>
      <c r="AV282" s="341"/>
      <c r="AW282" s="342"/>
      <c r="AX282" s="342"/>
      <c r="AY282" s="342"/>
      <c r="AZ282" s="342"/>
      <c r="BA282" s="344" t="s">
        <v>327</v>
      </c>
      <c r="BB282" s="342"/>
      <c r="BC282" s="342"/>
      <c r="BD282" s="343"/>
      <c r="BE282" s="341"/>
      <c r="BF282" s="342"/>
      <c r="BG282" s="342"/>
      <c r="BH282" s="342"/>
      <c r="BI282" s="342"/>
      <c r="BJ282" s="342"/>
      <c r="BK282" s="342"/>
      <c r="BL282" s="342"/>
      <c r="BM282" s="343"/>
    </row>
    <row r="283" spans="29:65" x14ac:dyDescent="0.45">
      <c r="AC283" s="7">
        <v>26.55</v>
      </c>
      <c r="AD283" s="341"/>
      <c r="AE283" s="342"/>
      <c r="AF283" s="342"/>
      <c r="AG283" s="342"/>
      <c r="AH283" s="342"/>
      <c r="AI283" s="342"/>
      <c r="AJ283" s="342"/>
      <c r="AK283" s="342"/>
      <c r="AL283" s="343"/>
      <c r="AM283" s="341"/>
      <c r="AN283" s="342"/>
      <c r="AO283" s="342"/>
      <c r="AP283" s="342"/>
      <c r="AQ283" s="342"/>
      <c r="AR283" s="342"/>
      <c r="AS283" s="342"/>
      <c r="AT283" s="342"/>
      <c r="AU283" s="343"/>
      <c r="AV283" s="341"/>
      <c r="AW283" s="342"/>
      <c r="AX283" s="342"/>
      <c r="AY283" s="342"/>
      <c r="AZ283" s="342"/>
      <c r="BA283" s="342"/>
      <c r="BB283" s="342">
        <v>78.901629999999997</v>
      </c>
      <c r="BC283" s="342"/>
      <c r="BD283" s="343"/>
      <c r="BE283" s="341"/>
      <c r="BF283" s="342"/>
      <c r="BG283" s="342"/>
      <c r="BH283" s="342"/>
      <c r="BI283" s="342"/>
      <c r="BJ283" s="342"/>
      <c r="BK283" s="342"/>
      <c r="BL283" s="342"/>
      <c r="BM283" s="343"/>
    </row>
    <row r="284" spans="29:65" x14ac:dyDescent="0.45">
      <c r="AC284" s="7">
        <v>13.275</v>
      </c>
      <c r="AD284" s="341"/>
      <c r="AE284" s="342"/>
      <c r="AF284" s="342"/>
      <c r="AG284" s="342"/>
      <c r="AH284" s="342"/>
      <c r="AI284" s="342"/>
      <c r="AJ284" s="342"/>
      <c r="AK284" s="342"/>
      <c r="AL284" s="343"/>
      <c r="AM284" s="341"/>
      <c r="AN284" s="342"/>
      <c r="AO284" s="342"/>
      <c r="AP284" s="342"/>
      <c r="AQ284" s="342"/>
      <c r="AR284" s="342"/>
      <c r="AS284" s="342"/>
      <c r="AT284" s="342"/>
      <c r="AU284" s="343"/>
      <c r="AV284" s="341"/>
      <c r="AW284" s="342"/>
      <c r="AX284" s="342"/>
      <c r="AY284" s="342"/>
      <c r="AZ284" s="342"/>
      <c r="BA284" s="342"/>
      <c r="BB284" s="342">
        <v>88.127650000000003</v>
      </c>
      <c r="BC284" s="342"/>
      <c r="BD284" s="343"/>
      <c r="BE284" s="341"/>
      <c r="BF284" s="342"/>
      <c r="BG284" s="342"/>
      <c r="BH284" s="342"/>
      <c r="BI284" s="342"/>
      <c r="BJ284" s="342"/>
      <c r="BK284" s="342"/>
      <c r="BL284" s="342"/>
      <c r="BM284" s="343"/>
    </row>
    <row r="285" spans="29:65" x14ac:dyDescent="0.45">
      <c r="AC285" s="7">
        <v>6.6375000000000002</v>
      </c>
      <c r="AD285" s="341"/>
      <c r="AE285" s="342"/>
      <c r="AF285" s="342"/>
      <c r="AG285" s="342"/>
      <c r="AH285" s="342"/>
      <c r="AI285" s="342"/>
      <c r="AJ285" s="342"/>
      <c r="AK285" s="342"/>
      <c r="AL285" s="343"/>
      <c r="AM285" s="341"/>
      <c r="AN285" s="342"/>
      <c r="AO285" s="342"/>
      <c r="AP285" s="342"/>
      <c r="AQ285" s="342"/>
      <c r="AR285" s="342"/>
      <c r="AS285" s="342"/>
      <c r="AT285" s="342"/>
      <c r="AU285" s="343"/>
      <c r="AV285" s="341"/>
      <c r="AW285" s="342"/>
      <c r="AX285" s="342"/>
      <c r="AY285" s="342"/>
      <c r="AZ285" s="342"/>
      <c r="BA285" s="342"/>
      <c r="BB285" s="342">
        <v>87.891900000000007</v>
      </c>
      <c r="BC285" s="342"/>
      <c r="BD285" s="343"/>
      <c r="BE285" s="341"/>
      <c r="BF285" s="342"/>
      <c r="BG285" s="342"/>
      <c r="BH285" s="342"/>
      <c r="BI285" s="342"/>
      <c r="BJ285" s="342"/>
      <c r="BK285" s="342"/>
      <c r="BL285" s="342"/>
      <c r="BM285" s="343"/>
    </row>
    <row r="286" spans="29:65" x14ac:dyDescent="0.45">
      <c r="AC286" s="7">
        <v>3.3187500000000001</v>
      </c>
      <c r="AD286" s="341"/>
      <c r="AE286" s="342"/>
      <c r="AF286" s="342"/>
      <c r="AG286" s="342"/>
      <c r="AH286" s="342"/>
      <c r="AI286" s="342"/>
      <c r="AJ286" s="342"/>
      <c r="AK286" s="342"/>
      <c r="AL286" s="343"/>
      <c r="AM286" s="341"/>
      <c r="AN286" s="342"/>
      <c r="AO286" s="342"/>
      <c r="AP286" s="342"/>
      <c r="AQ286" s="342"/>
      <c r="AR286" s="342"/>
      <c r="AS286" s="342"/>
      <c r="AT286" s="342"/>
      <c r="AU286" s="343"/>
      <c r="AV286" s="341"/>
      <c r="AW286" s="342"/>
      <c r="AX286" s="342"/>
      <c r="AY286" s="342"/>
      <c r="AZ286" s="342"/>
      <c r="BA286" s="342"/>
      <c r="BB286" s="342">
        <v>71.985290000000006</v>
      </c>
      <c r="BC286" s="342"/>
      <c r="BD286" s="343"/>
      <c r="BE286" s="341"/>
      <c r="BF286" s="342"/>
      <c r="BG286" s="342"/>
      <c r="BH286" s="342"/>
      <c r="BI286" s="342"/>
      <c r="BJ286" s="342"/>
      <c r="BK286" s="342"/>
      <c r="BL286" s="342"/>
      <c r="BM286" s="343"/>
    </row>
    <row r="287" spans="29:65" x14ac:dyDescent="0.45">
      <c r="AC287" s="7">
        <v>1.659375</v>
      </c>
      <c r="AD287" s="341"/>
      <c r="AE287" s="342"/>
      <c r="AF287" s="342"/>
      <c r="AG287" s="342"/>
      <c r="AH287" s="342"/>
      <c r="AI287" s="342"/>
      <c r="AJ287" s="342"/>
      <c r="AK287" s="342"/>
      <c r="AL287" s="343"/>
      <c r="AM287" s="341"/>
      <c r="AN287" s="342"/>
      <c r="AO287" s="342"/>
      <c r="AP287" s="342"/>
      <c r="AQ287" s="342"/>
      <c r="AR287" s="342"/>
      <c r="AS287" s="342"/>
      <c r="AT287" s="342"/>
      <c r="AU287" s="343"/>
      <c r="AV287" s="341"/>
      <c r="AW287" s="342"/>
      <c r="AX287" s="342"/>
      <c r="AY287" s="342"/>
      <c r="AZ287" s="342"/>
      <c r="BA287" s="342"/>
      <c r="BB287" s="342">
        <v>45.616579999999999</v>
      </c>
      <c r="BC287" s="342"/>
      <c r="BD287" s="343"/>
      <c r="BE287" s="341"/>
      <c r="BF287" s="342"/>
      <c r="BG287" s="342"/>
      <c r="BH287" s="342"/>
      <c r="BI287" s="342"/>
      <c r="BJ287" s="342"/>
      <c r="BK287" s="342"/>
      <c r="BL287" s="342"/>
      <c r="BM287" s="343"/>
    </row>
    <row r="288" spans="29:65" x14ac:dyDescent="0.45">
      <c r="AC288" s="7">
        <v>0.82968799999999998</v>
      </c>
      <c r="AD288" s="341"/>
      <c r="AE288" s="342"/>
      <c r="AF288" s="342"/>
      <c r="AG288" s="342"/>
      <c r="AH288" s="342"/>
      <c r="AI288" s="342"/>
      <c r="AJ288" s="342"/>
      <c r="AK288" s="342"/>
      <c r="AL288" s="343"/>
      <c r="AM288" s="341"/>
      <c r="AN288" s="342"/>
      <c r="AO288" s="342"/>
      <c r="AP288" s="342"/>
      <c r="AQ288" s="342"/>
      <c r="AR288" s="342"/>
      <c r="AS288" s="342"/>
      <c r="AT288" s="342"/>
      <c r="AU288" s="343"/>
      <c r="AV288" s="341"/>
      <c r="AW288" s="342"/>
      <c r="AX288" s="342"/>
      <c r="AY288" s="342"/>
      <c r="AZ288" s="342"/>
      <c r="BA288" s="342"/>
      <c r="BB288" s="342">
        <v>29.359529999999999</v>
      </c>
      <c r="BC288" s="342"/>
      <c r="BD288" s="343"/>
      <c r="BE288" s="341"/>
      <c r="BF288" s="342"/>
      <c r="BG288" s="342"/>
      <c r="BH288" s="342"/>
      <c r="BI288" s="342"/>
      <c r="BJ288" s="342"/>
      <c r="BK288" s="342"/>
      <c r="BL288" s="342"/>
      <c r="BM288" s="343"/>
    </row>
    <row r="289" spans="29:65" x14ac:dyDescent="0.45">
      <c r="AC289" s="7">
        <v>0.41484399999999999</v>
      </c>
      <c r="AD289" s="341"/>
      <c r="AE289" s="342"/>
      <c r="AF289" s="342"/>
      <c r="AG289" s="342"/>
      <c r="AH289" s="342"/>
      <c r="AI289" s="342"/>
      <c r="AJ289" s="342"/>
      <c r="AK289" s="342"/>
      <c r="AL289" s="343"/>
      <c r="AM289" s="341"/>
      <c r="AN289" s="342"/>
      <c r="AO289" s="342"/>
      <c r="AP289" s="342"/>
      <c r="AQ289" s="342"/>
      <c r="AR289" s="342"/>
      <c r="AS289" s="342"/>
      <c r="AT289" s="342"/>
      <c r="AU289" s="343"/>
      <c r="AV289" s="341"/>
      <c r="AW289" s="342"/>
      <c r="AX289" s="342"/>
      <c r="AY289" s="342"/>
      <c r="AZ289" s="342"/>
      <c r="BA289" s="342"/>
      <c r="BB289" s="342">
        <v>20.060230000000001</v>
      </c>
      <c r="BC289" s="342"/>
      <c r="BD289" s="343"/>
      <c r="BE289" s="341"/>
      <c r="BF289" s="342"/>
      <c r="BG289" s="342"/>
      <c r="BH289" s="342"/>
      <c r="BI289" s="342"/>
      <c r="BJ289" s="342"/>
      <c r="BK289" s="342"/>
      <c r="BL289" s="342"/>
      <c r="BM289" s="343"/>
    </row>
    <row r="290" spans="29:65" x14ac:dyDescent="0.45">
      <c r="AC290" s="7">
        <v>0.207422</v>
      </c>
      <c r="AD290" s="341"/>
      <c r="AE290" s="342"/>
      <c r="AF290" s="342"/>
      <c r="AG290" s="342"/>
      <c r="AH290" s="342"/>
      <c r="AI290" s="342"/>
      <c r="AJ290" s="342"/>
      <c r="AK290" s="342"/>
      <c r="AL290" s="343"/>
      <c r="AM290" s="341"/>
      <c r="AN290" s="342"/>
      <c r="AO290" s="342"/>
      <c r="AP290" s="342"/>
      <c r="AQ290" s="342"/>
      <c r="AR290" s="342"/>
      <c r="AS290" s="342"/>
      <c r="AT290" s="342"/>
      <c r="AU290" s="343"/>
      <c r="AV290" s="341"/>
      <c r="AW290" s="342"/>
      <c r="AX290" s="342"/>
      <c r="AY290" s="342"/>
      <c r="AZ290" s="342"/>
      <c r="BA290" s="342"/>
      <c r="BB290" s="342">
        <v>13.49752</v>
      </c>
      <c r="BC290" s="342"/>
      <c r="BD290" s="343"/>
      <c r="BE290" s="341"/>
      <c r="BF290" s="342"/>
      <c r="BG290" s="342"/>
      <c r="BH290" s="342"/>
      <c r="BI290" s="342"/>
      <c r="BJ290" s="342"/>
      <c r="BK290" s="342"/>
      <c r="BL290" s="342"/>
      <c r="BM290" s="343"/>
    </row>
    <row r="291" spans="29:65" x14ac:dyDescent="0.45">
      <c r="AC291" s="7">
        <v>0.103711</v>
      </c>
      <c r="AD291" s="341"/>
      <c r="AE291" s="342"/>
      <c r="AF291" s="342"/>
      <c r="AG291" s="342"/>
      <c r="AH291" s="342"/>
      <c r="AI291" s="342"/>
      <c r="AJ291" s="342"/>
      <c r="AK291" s="342"/>
      <c r="AL291" s="343"/>
      <c r="AM291" s="341"/>
      <c r="AN291" s="342"/>
      <c r="AO291" s="342"/>
      <c r="AP291" s="342"/>
      <c r="AQ291" s="342"/>
      <c r="AR291" s="342"/>
      <c r="AS291" s="342"/>
      <c r="AT291" s="342"/>
      <c r="AU291" s="343"/>
      <c r="AV291" s="341"/>
      <c r="AW291" s="342"/>
      <c r="AX291" s="342"/>
      <c r="AY291" s="342"/>
      <c r="AZ291" s="342"/>
      <c r="BA291" s="342"/>
      <c r="BB291" s="342">
        <v>7.1004709999999998</v>
      </c>
      <c r="BC291" s="342"/>
      <c r="BD291" s="343"/>
      <c r="BE291" s="341"/>
      <c r="BF291" s="342"/>
      <c r="BG291" s="342"/>
      <c r="BH291" s="342"/>
      <c r="BI291" s="342"/>
      <c r="BJ291" s="342"/>
      <c r="BK291" s="342"/>
      <c r="BL291" s="342"/>
      <c r="BM291" s="343"/>
    </row>
    <row r="292" spans="29:65" x14ac:dyDescent="0.45">
      <c r="AC292" s="7">
        <v>5.1854999999999998E-2</v>
      </c>
      <c r="AD292" s="341"/>
      <c r="AE292" s="342"/>
      <c r="AF292" s="342"/>
      <c r="AG292" s="342"/>
      <c r="AH292" s="342"/>
      <c r="AI292" s="342"/>
      <c r="AJ292" s="342"/>
      <c r="AK292" s="342"/>
      <c r="AL292" s="343"/>
      <c r="AM292" s="341"/>
      <c r="AN292" s="342"/>
      <c r="AO292" s="342"/>
      <c r="AP292" s="342"/>
      <c r="AQ292" s="342"/>
      <c r="AR292" s="342"/>
      <c r="AS292" s="342"/>
      <c r="AT292" s="342"/>
      <c r="AU292" s="343"/>
      <c r="AV292" s="341"/>
      <c r="AW292" s="342"/>
      <c r="AX292" s="342"/>
      <c r="AY292" s="342"/>
      <c r="AZ292" s="342"/>
      <c r="BA292" s="342"/>
      <c r="BB292" s="342">
        <v>4.1217649999999999</v>
      </c>
      <c r="BC292" s="342"/>
      <c r="BD292" s="343"/>
      <c r="BE292" s="341"/>
      <c r="BF292" s="342"/>
      <c r="BG292" s="342"/>
      <c r="BH292" s="342"/>
      <c r="BI292" s="342"/>
      <c r="BJ292" s="342"/>
      <c r="BK292" s="342"/>
      <c r="BL292" s="342"/>
      <c r="BM292" s="343"/>
    </row>
    <row r="293" spans="29:65" x14ac:dyDescent="0.45">
      <c r="AC293" s="7">
        <v>2.5928E-2</v>
      </c>
      <c r="AD293" s="341"/>
      <c r="AE293" s="342"/>
      <c r="AF293" s="342"/>
      <c r="AG293" s="342"/>
      <c r="AH293" s="342"/>
      <c r="AI293" s="342"/>
      <c r="AJ293" s="342"/>
      <c r="AK293" s="342"/>
      <c r="AL293" s="343"/>
      <c r="AM293" s="341"/>
      <c r="AN293" s="342"/>
      <c r="AO293" s="342"/>
      <c r="AP293" s="342"/>
      <c r="AQ293" s="342"/>
      <c r="AR293" s="342"/>
      <c r="AS293" s="342"/>
      <c r="AT293" s="342"/>
      <c r="AU293" s="343"/>
      <c r="AV293" s="341"/>
      <c r="AW293" s="342"/>
      <c r="AX293" s="342"/>
      <c r="AY293" s="342"/>
      <c r="AZ293" s="342"/>
      <c r="BA293" s="342"/>
      <c r="BB293" s="342">
        <v>2.8824960000000002</v>
      </c>
      <c r="BC293" s="342"/>
      <c r="BD293" s="343"/>
      <c r="BE293" s="341"/>
      <c r="BF293" s="342"/>
      <c r="BG293" s="342"/>
      <c r="BH293" s="342"/>
      <c r="BI293" s="342"/>
      <c r="BJ293" s="342"/>
      <c r="BK293" s="342"/>
      <c r="BL293" s="342"/>
      <c r="BM293" s="343"/>
    </row>
    <row r="294" spans="29:65" x14ac:dyDescent="0.45">
      <c r="AC294" s="7">
        <v>18.25714</v>
      </c>
      <c r="AD294" s="341"/>
      <c r="AE294" s="342"/>
      <c r="AF294" s="342"/>
      <c r="AG294" s="342"/>
      <c r="AH294" s="342"/>
      <c r="AI294" s="342"/>
      <c r="AJ294" s="342"/>
      <c r="AK294" s="342"/>
      <c r="AL294" s="343"/>
      <c r="AM294" s="341"/>
      <c r="AN294" s="342"/>
      <c r="AO294" s="342"/>
      <c r="AP294" s="342"/>
      <c r="AQ294" s="342"/>
      <c r="AR294" s="342"/>
      <c r="AS294" s="342"/>
      <c r="AT294" s="342"/>
      <c r="AU294" s="343"/>
      <c r="AV294" s="341"/>
      <c r="AW294" s="342"/>
      <c r="AX294" s="342"/>
      <c r="AY294" s="342"/>
      <c r="AZ294" s="342"/>
      <c r="BA294" s="342"/>
      <c r="BB294" s="342"/>
      <c r="BC294" s="342">
        <v>76.652469999999994</v>
      </c>
      <c r="BD294" s="343"/>
      <c r="BE294" s="341"/>
      <c r="BF294" s="342"/>
      <c r="BG294" s="342"/>
      <c r="BH294" s="342"/>
      <c r="BI294" s="342"/>
      <c r="BJ294" s="342"/>
      <c r="BK294" s="342"/>
      <c r="BL294" s="342"/>
      <c r="BM294" s="343"/>
    </row>
    <row r="295" spans="29:65" x14ac:dyDescent="0.45">
      <c r="AC295" s="7">
        <v>9.1285710000000009</v>
      </c>
      <c r="AD295" s="341"/>
      <c r="AE295" s="342"/>
      <c r="AF295" s="342"/>
      <c r="AG295" s="342"/>
      <c r="AH295" s="342"/>
      <c r="AI295" s="342"/>
      <c r="AJ295" s="342"/>
      <c r="AK295" s="342"/>
      <c r="AL295" s="343"/>
      <c r="AM295" s="341"/>
      <c r="AN295" s="342"/>
      <c r="AO295" s="342"/>
      <c r="AP295" s="342"/>
      <c r="AQ295" s="342"/>
      <c r="AR295" s="342"/>
      <c r="AS295" s="342"/>
      <c r="AT295" s="342"/>
      <c r="AU295" s="343"/>
      <c r="AV295" s="341"/>
      <c r="AW295" s="342"/>
      <c r="AX295" s="342"/>
      <c r="AY295" s="342"/>
      <c r="AZ295" s="342"/>
      <c r="BA295" s="342"/>
      <c r="BB295" s="342"/>
      <c r="BC295" s="342">
        <v>86.576179999999994</v>
      </c>
      <c r="BD295" s="343"/>
      <c r="BE295" s="341"/>
      <c r="BF295" s="342"/>
      <c r="BG295" s="342"/>
      <c r="BH295" s="342"/>
      <c r="BI295" s="342"/>
      <c r="BJ295" s="342"/>
      <c r="BK295" s="342"/>
      <c r="BL295" s="342"/>
      <c r="BM295" s="343"/>
    </row>
    <row r="296" spans="29:65" x14ac:dyDescent="0.45">
      <c r="AC296" s="7">
        <v>4.5642860000000001</v>
      </c>
      <c r="AD296" s="341"/>
      <c r="AE296" s="342"/>
      <c r="AF296" s="342"/>
      <c r="AG296" s="342"/>
      <c r="AH296" s="342"/>
      <c r="AI296" s="342"/>
      <c r="AJ296" s="342"/>
      <c r="AK296" s="342"/>
      <c r="AL296" s="343"/>
      <c r="AM296" s="341"/>
      <c r="AN296" s="342"/>
      <c r="AO296" s="342"/>
      <c r="AP296" s="342"/>
      <c r="AQ296" s="342"/>
      <c r="AR296" s="342"/>
      <c r="AS296" s="342"/>
      <c r="AT296" s="342"/>
      <c r="AU296" s="343"/>
      <c r="AV296" s="341"/>
      <c r="AW296" s="342"/>
      <c r="AX296" s="342"/>
      <c r="AY296" s="342"/>
      <c r="AZ296" s="342"/>
      <c r="BA296" s="342"/>
      <c r="BB296" s="342"/>
      <c r="BC296" s="342">
        <v>83.119600000000005</v>
      </c>
      <c r="BD296" s="343"/>
      <c r="BE296" s="341"/>
      <c r="BF296" s="342"/>
      <c r="BG296" s="342"/>
      <c r="BH296" s="342"/>
      <c r="BI296" s="342"/>
      <c r="BJ296" s="342"/>
      <c r="BK296" s="342"/>
      <c r="BL296" s="342"/>
      <c r="BM296" s="343"/>
    </row>
    <row r="297" spans="29:65" x14ac:dyDescent="0.45">
      <c r="AC297" s="7">
        <v>2.282143</v>
      </c>
      <c r="AD297" s="341"/>
      <c r="AE297" s="342"/>
      <c r="AF297" s="342"/>
      <c r="AG297" s="342"/>
      <c r="AH297" s="342"/>
      <c r="AI297" s="342"/>
      <c r="AJ297" s="342"/>
      <c r="AK297" s="342"/>
      <c r="AL297" s="343"/>
      <c r="AM297" s="341"/>
      <c r="AN297" s="342"/>
      <c r="AO297" s="342"/>
      <c r="AP297" s="342"/>
      <c r="AQ297" s="342"/>
      <c r="AR297" s="342"/>
      <c r="AS297" s="342"/>
      <c r="AT297" s="342"/>
      <c r="AU297" s="343"/>
      <c r="AV297" s="341"/>
      <c r="AW297" s="342"/>
      <c r="AX297" s="342"/>
      <c r="AY297" s="342"/>
      <c r="AZ297" s="342"/>
      <c r="BA297" s="342"/>
      <c r="BB297" s="342"/>
      <c r="BC297" s="342">
        <v>62.762459999999997</v>
      </c>
      <c r="BD297" s="343"/>
      <c r="BE297" s="341"/>
      <c r="BF297" s="342"/>
      <c r="BG297" s="342"/>
      <c r="BH297" s="342"/>
      <c r="BI297" s="342"/>
      <c r="BJ297" s="342"/>
      <c r="BK297" s="342"/>
      <c r="BL297" s="342"/>
      <c r="BM297" s="343"/>
    </row>
    <row r="298" spans="29:65" x14ac:dyDescent="0.45">
      <c r="AC298" s="7">
        <v>1.1410709999999999</v>
      </c>
      <c r="AD298" s="341"/>
      <c r="AE298" s="342"/>
      <c r="AF298" s="342"/>
      <c r="AG298" s="342"/>
      <c r="AH298" s="342"/>
      <c r="AI298" s="342"/>
      <c r="AJ298" s="342"/>
      <c r="AK298" s="342"/>
      <c r="AL298" s="343"/>
      <c r="AM298" s="341"/>
      <c r="AN298" s="342"/>
      <c r="AO298" s="342"/>
      <c r="AP298" s="342"/>
      <c r="AQ298" s="342"/>
      <c r="AR298" s="342"/>
      <c r="AS298" s="342"/>
      <c r="AT298" s="342"/>
      <c r="AU298" s="343"/>
      <c r="AV298" s="341"/>
      <c r="AW298" s="342"/>
      <c r="AX298" s="342"/>
      <c r="AY298" s="342"/>
      <c r="AZ298" s="342"/>
      <c r="BA298" s="342"/>
      <c r="BB298" s="342"/>
      <c r="BC298" s="342">
        <v>43.032910000000001</v>
      </c>
      <c r="BD298" s="343"/>
      <c r="BE298" s="341"/>
      <c r="BF298" s="342"/>
      <c r="BG298" s="342"/>
      <c r="BH298" s="342"/>
      <c r="BI298" s="342"/>
      <c r="BJ298" s="342"/>
      <c r="BK298" s="342"/>
      <c r="BL298" s="342"/>
      <c r="BM298" s="343"/>
    </row>
    <row r="299" spans="29:65" x14ac:dyDescent="0.45">
      <c r="AC299" s="7">
        <v>0.57053600000000004</v>
      </c>
      <c r="AD299" s="341"/>
      <c r="AE299" s="342"/>
      <c r="AF299" s="342"/>
      <c r="AG299" s="342"/>
      <c r="AH299" s="342"/>
      <c r="AI299" s="342"/>
      <c r="AJ299" s="342"/>
      <c r="AK299" s="342"/>
      <c r="AL299" s="343"/>
      <c r="AM299" s="341"/>
      <c r="AN299" s="342"/>
      <c r="AO299" s="342"/>
      <c r="AP299" s="342"/>
      <c r="AQ299" s="342"/>
      <c r="AR299" s="342"/>
      <c r="AS299" s="342"/>
      <c r="AT299" s="342"/>
      <c r="AU299" s="343"/>
      <c r="AV299" s="341"/>
      <c r="AW299" s="342"/>
      <c r="AX299" s="342"/>
      <c r="AY299" s="342"/>
      <c r="AZ299" s="342"/>
      <c r="BA299" s="342"/>
      <c r="BB299" s="342"/>
      <c r="BC299" s="342">
        <v>26.839580000000002</v>
      </c>
      <c r="BD299" s="343"/>
      <c r="BE299" s="341"/>
      <c r="BF299" s="342"/>
      <c r="BG299" s="342"/>
      <c r="BH299" s="342"/>
      <c r="BI299" s="342"/>
      <c r="BJ299" s="342"/>
      <c r="BK299" s="342"/>
      <c r="BL299" s="342"/>
      <c r="BM299" s="343"/>
    </row>
    <row r="300" spans="29:65" x14ac:dyDescent="0.45">
      <c r="AC300" s="7">
        <v>0.28526800000000002</v>
      </c>
      <c r="AD300" s="341"/>
      <c r="AE300" s="342"/>
      <c r="AF300" s="342"/>
      <c r="AG300" s="342"/>
      <c r="AH300" s="342"/>
      <c r="AI300" s="342"/>
      <c r="AJ300" s="342"/>
      <c r="AK300" s="342"/>
      <c r="AL300" s="343"/>
      <c r="AM300" s="341"/>
      <c r="AN300" s="342"/>
      <c r="AO300" s="342"/>
      <c r="AP300" s="342"/>
      <c r="AQ300" s="342"/>
      <c r="AR300" s="342"/>
      <c r="AS300" s="342"/>
      <c r="AT300" s="342"/>
      <c r="AU300" s="343"/>
      <c r="AV300" s="341"/>
      <c r="AW300" s="342"/>
      <c r="AX300" s="342"/>
      <c r="AY300" s="342"/>
      <c r="AZ300" s="342"/>
      <c r="BA300" s="342"/>
      <c r="BB300" s="342"/>
      <c r="BC300" s="342">
        <v>16.613219999999998</v>
      </c>
      <c r="BD300" s="343"/>
      <c r="BE300" s="341"/>
      <c r="BF300" s="342"/>
      <c r="BG300" s="342"/>
      <c r="BH300" s="342"/>
      <c r="BI300" s="342"/>
      <c r="BJ300" s="342"/>
      <c r="BK300" s="342"/>
      <c r="BL300" s="342"/>
      <c r="BM300" s="343"/>
    </row>
    <row r="301" spans="29:65" x14ac:dyDescent="0.45">
      <c r="AC301" s="7">
        <v>0.14263400000000001</v>
      </c>
      <c r="AD301" s="341"/>
      <c r="AE301" s="342"/>
      <c r="AF301" s="342"/>
      <c r="AG301" s="342"/>
      <c r="AH301" s="342"/>
      <c r="AI301" s="342"/>
      <c r="AJ301" s="342"/>
      <c r="AK301" s="342"/>
      <c r="AL301" s="343"/>
      <c r="AM301" s="341"/>
      <c r="AN301" s="342"/>
      <c r="AO301" s="342"/>
      <c r="AP301" s="342"/>
      <c r="AQ301" s="342"/>
      <c r="AR301" s="342"/>
      <c r="AS301" s="342"/>
      <c r="AT301" s="342"/>
      <c r="AU301" s="343"/>
      <c r="AV301" s="341"/>
      <c r="AW301" s="342"/>
      <c r="AX301" s="342"/>
      <c r="AY301" s="342"/>
      <c r="AZ301" s="342"/>
      <c r="BA301" s="342"/>
      <c r="BB301" s="342"/>
      <c r="BC301" s="342">
        <v>10.139709999999999</v>
      </c>
      <c r="BD301" s="343"/>
      <c r="BE301" s="341"/>
      <c r="BF301" s="342"/>
      <c r="BG301" s="342"/>
      <c r="BH301" s="342"/>
      <c r="BI301" s="342"/>
      <c r="BJ301" s="342"/>
      <c r="BK301" s="342"/>
      <c r="BL301" s="342"/>
      <c r="BM301" s="343"/>
    </row>
    <row r="302" spans="29:65" x14ac:dyDescent="0.45">
      <c r="AC302" s="7">
        <v>7.1317000000000005E-2</v>
      </c>
      <c r="AD302" s="341"/>
      <c r="AE302" s="342"/>
      <c r="AF302" s="342"/>
      <c r="AG302" s="342"/>
      <c r="AH302" s="342"/>
      <c r="AI302" s="342"/>
      <c r="AJ302" s="342"/>
      <c r="AK302" s="342"/>
      <c r="AL302" s="343"/>
      <c r="AM302" s="341"/>
      <c r="AN302" s="342"/>
      <c r="AO302" s="342"/>
      <c r="AP302" s="342"/>
      <c r="AQ302" s="342"/>
      <c r="AR302" s="342"/>
      <c r="AS302" s="342"/>
      <c r="AT302" s="342"/>
      <c r="AU302" s="343"/>
      <c r="AV302" s="341"/>
      <c r="AW302" s="342"/>
      <c r="AX302" s="342"/>
      <c r="AY302" s="342"/>
      <c r="AZ302" s="342"/>
      <c r="BA302" s="342"/>
      <c r="BB302" s="342"/>
      <c r="BC302" s="342">
        <v>4.3192830000000004</v>
      </c>
      <c r="BD302" s="343"/>
      <c r="BE302" s="341"/>
      <c r="BF302" s="342"/>
      <c r="BG302" s="342"/>
      <c r="BH302" s="342"/>
      <c r="BI302" s="342"/>
      <c r="BJ302" s="342"/>
      <c r="BK302" s="342"/>
      <c r="BL302" s="342"/>
      <c r="BM302" s="343"/>
    </row>
    <row r="303" spans="29:65" x14ac:dyDescent="0.45">
      <c r="AC303" s="7">
        <v>3.5658000000000002E-2</v>
      </c>
      <c r="AD303" s="341"/>
      <c r="AE303" s="342"/>
      <c r="AF303" s="342"/>
      <c r="AG303" s="342"/>
      <c r="AH303" s="342"/>
      <c r="AI303" s="342"/>
      <c r="AJ303" s="342"/>
      <c r="AK303" s="342"/>
      <c r="AL303" s="343"/>
      <c r="AM303" s="341"/>
      <c r="AN303" s="342"/>
      <c r="AO303" s="342"/>
      <c r="AP303" s="342"/>
      <c r="AQ303" s="342"/>
      <c r="AR303" s="342"/>
      <c r="AS303" s="342"/>
      <c r="AT303" s="342"/>
      <c r="AU303" s="343"/>
      <c r="AV303" s="341"/>
      <c r="AW303" s="342"/>
      <c r="AX303" s="342"/>
      <c r="AY303" s="342"/>
      <c r="AZ303" s="342"/>
      <c r="BA303" s="342"/>
      <c r="BB303" s="342"/>
      <c r="BC303" s="342">
        <v>3.1883309999999998</v>
      </c>
      <c r="BD303" s="343"/>
      <c r="BE303" s="341"/>
      <c r="BF303" s="342"/>
      <c r="BG303" s="342"/>
      <c r="BH303" s="342"/>
      <c r="BI303" s="342"/>
      <c r="BJ303" s="342"/>
      <c r="BK303" s="342"/>
      <c r="BL303" s="342"/>
      <c r="BM303" s="343"/>
    </row>
    <row r="304" spans="29:65" x14ac:dyDescent="0.45">
      <c r="AC304" s="7">
        <v>1.7829000000000001E-2</v>
      </c>
      <c r="AD304" s="341"/>
      <c r="AE304" s="342"/>
      <c r="AF304" s="342"/>
      <c r="AG304" s="342"/>
      <c r="AH304" s="342"/>
      <c r="AI304" s="342"/>
      <c r="AJ304" s="342"/>
      <c r="AK304" s="342"/>
      <c r="AL304" s="343"/>
      <c r="AM304" s="341"/>
      <c r="AN304" s="342"/>
      <c r="AO304" s="342"/>
      <c r="AP304" s="342"/>
      <c r="AQ304" s="342"/>
      <c r="AR304" s="342"/>
      <c r="AS304" s="342"/>
      <c r="AT304" s="342"/>
      <c r="AU304" s="343"/>
      <c r="AV304" s="341"/>
      <c r="AW304" s="342"/>
      <c r="AX304" s="342"/>
      <c r="AY304" s="342"/>
      <c r="AZ304" s="342"/>
      <c r="BA304" s="342"/>
      <c r="BB304" s="342"/>
      <c r="BC304" s="342">
        <v>2.990812</v>
      </c>
      <c r="BD304" s="343"/>
      <c r="BE304" s="341"/>
      <c r="BF304" s="342"/>
      <c r="BG304" s="342"/>
      <c r="BH304" s="342"/>
      <c r="BI304" s="342"/>
      <c r="BJ304" s="342"/>
      <c r="BK304" s="342"/>
      <c r="BL304" s="342"/>
      <c r="BM304" s="343"/>
    </row>
    <row r="305" spans="29:65" x14ac:dyDescent="0.45">
      <c r="AC305" s="7">
        <v>25.071429999999999</v>
      </c>
      <c r="AD305" s="341"/>
      <c r="AE305" s="342"/>
      <c r="AF305" s="342"/>
      <c r="AG305" s="342"/>
      <c r="AH305" s="342"/>
      <c r="AI305" s="342"/>
      <c r="AJ305" s="342"/>
      <c r="AK305" s="342"/>
      <c r="AL305" s="343"/>
      <c r="AM305" s="341"/>
      <c r="AN305" s="342"/>
      <c r="AO305" s="342"/>
      <c r="AP305" s="342"/>
      <c r="AQ305" s="342"/>
      <c r="AR305" s="342"/>
      <c r="AS305" s="342"/>
      <c r="AT305" s="342"/>
      <c r="AU305" s="343"/>
      <c r="AV305" s="341"/>
      <c r="AW305" s="342"/>
      <c r="AX305" s="342"/>
      <c r="AY305" s="342"/>
      <c r="AZ305" s="342"/>
      <c r="BA305" s="342"/>
      <c r="BB305" s="342"/>
      <c r="BC305" s="342"/>
      <c r="BD305" s="343">
        <v>63.418329999999997</v>
      </c>
      <c r="BE305" s="341"/>
      <c r="BF305" s="342"/>
      <c r="BG305" s="342"/>
      <c r="BH305" s="342"/>
      <c r="BI305" s="342"/>
      <c r="BJ305" s="342"/>
      <c r="BK305" s="342"/>
      <c r="BL305" s="342"/>
      <c r="BM305" s="343"/>
    </row>
    <row r="306" spans="29:65" x14ac:dyDescent="0.45">
      <c r="AC306" s="7">
        <v>12.53571</v>
      </c>
      <c r="AD306" s="341"/>
      <c r="AE306" s="342"/>
      <c r="AF306" s="342"/>
      <c r="AG306" s="342"/>
      <c r="AH306" s="342"/>
      <c r="AI306" s="342"/>
      <c r="AJ306" s="342"/>
      <c r="AK306" s="342"/>
      <c r="AL306" s="343"/>
      <c r="AM306" s="341"/>
      <c r="AN306" s="342"/>
      <c r="AO306" s="342"/>
      <c r="AP306" s="342"/>
      <c r="AQ306" s="342"/>
      <c r="AR306" s="342"/>
      <c r="AS306" s="342"/>
      <c r="AT306" s="342"/>
      <c r="AU306" s="343"/>
      <c r="AV306" s="341"/>
      <c r="AW306" s="342"/>
      <c r="AX306" s="342"/>
      <c r="AY306" s="342"/>
      <c r="AZ306" s="342"/>
      <c r="BA306" s="342"/>
      <c r="BB306" s="342"/>
      <c r="BC306" s="342"/>
      <c r="BD306" s="343">
        <v>78.483149999999995</v>
      </c>
      <c r="BE306" s="341"/>
      <c r="BF306" s="342"/>
      <c r="BG306" s="342"/>
      <c r="BH306" s="342"/>
      <c r="BI306" s="342"/>
      <c r="BJ306" s="342"/>
      <c r="BK306" s="342"/>
      <c r="BL306" s="342"/>
      <c r="BM306" s="343"/>
    </row>
    <row r="307" spans="29:65" x14ac:dyDescent="0.45">
      <c r="AC307" s="7">
        <v>6.2678570000000002</v>
      </c>
      <c r="AD307" s="341"/>
      <c r="AE307" s="342"/>
      <c r="AF307" s="342"/>
      <c r="AG307" s="342"/>
      <c r="AH307" s="342"/>
      <c r="AI307" s="342"/>
      <c r="AJ307" s="342"/>
      <c r="AK307" s="342"/>
      <c r="AL307" s="343"/>
      <c r="AM307" s="341"/>
      <c r="AN307" s="342"/>
      <c r="AO307" s="342"/>
      <c r="AP307" s="342"/>
      <c r="AQ307" s="342"/>
      <c r="AR307" s="342"/>
      <c r="AS307" s="342"/>
      <c r="AT307" s="342"/>
      <c r="AU307" s="343"/>
      <c r="AV307" s="341"/>
      <c r="AW307" s="342"/>
      <c r="AX307" s="342"/>
      <c r="AY307" s="342"/>
      <c r="AZ307" s="342"/>
      <c r="BA307" s="342"/>
      <c r="BB307" s="342"/>
      <c r="BC307" s="342"/>
      <c r="BD307" s="343">
        <v>70.816199999999995</v>
      </c>
      <c r="BE307" s="341"/>
      <c r="BF307" s="342"/>
      <c r="BG307" s="342"/>
      <c r="BH307" s="342"/>
      <c r="BI307" s="342"/>
      <c r="BJ307" s="342"/>
      <c r="BK307" s="342"/>
      <c r="BL307" s="342"/>
      <c r="BM307" s="343"/>
    </row>
    <row r="308" spans="29:65" x14ac:dyDescent="0.45">
      <c r="AC308" s="7">
        <v>3.1339290000000002</v>
      </c>
      <c r="AD308" s="341"/>
      <c r="AE308" s="342"/>
      <c r="AF308" s="342"/>
      <c r="AG308" s="342"/>
      <c r="AH308" s="342"/>
      <c r="AI308" s="342"/>
      <c r="AJ308" s="342"/>
      <c r="AK308" s="342"/>
      <c r="AL308" s="343"/>
      <c r="AM308" s="341"/>
      <c r="AN308" s="342"/>
      <c r="AO308" s="342"/>
      <c r="AP308" s="342"/>
      <c r="AQ308" s="342"/>
      <c r="AR308" s="342"/>
      <c r="AS308" s="342"/>
      <c r="AT308" s="342"/>
      <c r="AU308" s="343"/>
      <c r="AV308" s="341"/>
      <c r="AW308" s="342"/>
      <c r="AX308" s="342"/>
      <c r="AY308" s="342"/>
      <c r="AZ308" s="342"/>
      <c r="BA308" s="342"/>
      <c r="BB308" s="342"/>
      <c r="BC308" s="342"/>
      <c r="BD308" s="343">
        <v>68.076509999999999</v>
      </c>
      <c r="BE308" s="341"/>
      <c r="BF308" s="342"/>
      <c r="BG308" s="342"/>
      <c r="BH308" s="342"/>
      <c r="BI308" s="342"/>
      <c r="BJ308" s="342"/>
      <c r="BK308" s="342"/>
      <c r="BL308" s="342"/>
      <c r="BM308" s="343"/>
    </row>
    <row r="309" spans="29:65" x14ac:dyDescent="0.45">
      <c r="AC309" s="7">
        <v>1.566964</v>
      </c>
      <c r="AD309" s="341"/>
      <c r="AE309" s="342"/>
      <c r="AF309" s="342"/>
      <c r="AG309" s="342"/>
      <c r="AH309" s="342"/>
      <c r="AI309" s="342"/>
      <c r="AJ309" s="342"/>
      <c r="AK309" s="342"/>
      <c r="AL309" s="343"/>
      <c r="AM309" s="341"/>
      <c r="AN309" s="342"/>
      <c r="AO309" s="342"/>
      <c r="AP309" s="342"/>
      <c r="AQ309" s="342"/>
      <c r="AR309" s="342"/>
      <c r="AS309" s="342"/>
      <c r="AT309" s="342"/>
      <c r="AU309" s="343"/>
      <c r="AV309" s="341"/>
      <c r="AW309" s="342"/>
      <c r="AX309" s="342"/>
      <c r="AY309" s="342"/>
      <c r="AZ309" s="342"/>
      <c r="BA309" s="342"/>
      <c r="BB309" s="342"/>
      <c r="BC309" s="342"/>
      <c r="BD309" s="343">
        <v>49.094340000000003</v>
      </c>
      <c r="BE309" s="341"/>
      <c r="BF309" s="342"/>
      <c r="BG309" s="342"/>
      <c r="BH309" s="342"/>
      <c r="BI309" s="342"/>
      <c r="BJ309" s="342"/>
      <c r="BK309" s="342"/>
      <c r="BL309" s="342"/>
      <c r="BM309" s="343"/>
    </row>
    <row r="310" spans="29:65" x14ac:dyDescent="0.45">
      <c r="AC310" s="7">
        <v>0.78348200000000001</v>
      </c>
      <c r="AD310" s="341"/>
      <c r="AE310" s="342"/>
      <c r="AF310" s="342"/>
      <c r="AG310" s="342"/>
      <c r="AH310" s="342"/>
      <c r="AI310" s="342"/>
      <c r="AJ310" s="342"/>
      <c r="AK310" s="342"/>
      <c r="AL310" s="343"/>
      <c r="AM310" s="341"/>
      <c r="AN310" s="342"/>
      <c r="AO310" s="342"/>
      <c r="AP310" s="342"/>
      <c r="AQ310" s="342"/>
      <c r="AR310" s="342"/>
      <c r="AS310" s="342"/>
      <c r="AT310" s="342"/>
      <c r="AU310" s="343"/>
      <c r="AV310" s="341"/>
      <c r="AW310" s="342"/>
      <c r="AX310" s="342"/>
      <c r="AY310" s="342"/>
      <c r="AZ310" s="342"/>
      <c r="BA310" s="342"/>
      <c r="BB310" s="342"/>
      <c r="BC310" s="342"/>
      <c r="BD310" s="343">
        <v>29.053339999999999</v>
      </c>
      <c r="BE310" s="341"/>
      <c r="BF310" s="342"/>
      <c r="BG310" s="342"/>
      <c r="BH310" s="342"/>
      <c r="BI310" s="342"/>
      <c r="BJ310" s="342"/>
      <c r="BK310" s="342"/>
      <c r="BL310" s="342"/>
      <c r="BM310" s="343"/>
    </row>
    <row r="311" spans="29:65" x14ac:dyDescent="0.45">
      <c r="AC311" s="7">
        <v>0.39174100000000001</v>
      </c>
      <c r="AD311" s="341"/>
      <c r="AE311" s="342"/>
      <c r="AF311" s="342"/>
      <c r="AG311" s="342"/>
      <c r="AH311" s="342"/>
      <c r="AI311" s="342"/>
      <c r="AJ311" s="342"/>
      <c r="AK311" s="342"/>
      <c r="AL311" s="343"/>
      <c r="AM311" s="341"/>
      <c r="AN311" s="342"/>
      <c r="AO311" s="342"/>
      <c r="AP311" s="342"/>
      <c r="AQ311" s="342"/>
      <c r="AR311" s="342"/>
      <c r="AS311" s="342"/>
      <c r="AT311" s="342"/>
      <c r="AU311" s="343"/>
      <c r="AV311" s="341"/>
      <c r="AW311" s="342"/>
      <c r="AX311" s="342"/>
      <c r="AY311" s="342"/>
      <c r="AZ311" s="342"/>
      <c r="BA311" s="342"/>
      <c r="BB311" s="342"/>
      <c r="BC311" s="342"/>
      <c r="BD311" s="343">
        <v>16.462630000000001</v>
      </c>
      <c r="BE311" s="341"/>
      <c r="BF311" s="342"/>
      <c r="BG311" s="342"/>
      <c r="BH311" s="342"/>
      <c r="BI311" s="342"/>
      <c r="BJ311" s="342"/>
      <c r="BK311" s="342"/>
      <c r="BL311" s="342"/>
      <c r="BM311" s="343"/>
    </row>
    <row r="312" spans="29:65" x14ac:dyDescent="0.45">
      <c r="AC312" s="7">
        <v>0.19587099999999999</v>
      </c>
      <c r="AD312" s="341"/>
      <c r="AE312" s="342"/>
      <c r="AF312" s="342"/>
      <c r="AG312" s="342"/>
      <c r="AH312" s="342"/>
      <c r="AI312" s="342"/>
      <c r="AJ312" s="342"/>
      <c r="AK312" s="342"/>
      <c r="AL312" s="343"/>
      <c r="AM312" s="341"/>
      <c r="AN312" s="342"/>
      <c r="AO312" s="342"/>
      <c r="AP312" s="342"/>
      <c r="AQ312" s="342"/>
      <c r="AR312" s="342"/>
      <c r="AS312" s="342"/>
      <c r="AT312" s="342"/>
      <c r="AU312" s="343"/>
      <c r="AV312" s="341"/>
      <c r="AW312" s="342"/>
      <c r="AX312" s="342"/>
      <c r="AY312" s="342"/>
      <c r="AZ312" s="342"/>
      <c r="BA312" s="342"/>
      <c r="BB312" s="342"/>
      <c r="BC312" s="342"/>
      <c r="BD312" s="343">
        <v>12.73049</v>
      </c>
      <c r="BE312" s="341"/>
      <c r="BF312" s="342"/>
      <c r="BG312" s="342"/>
      <c r="BH312" s="342"/>
      <c r="BI312" s="342"/>
      <c r="BJ312" s="342"/>
      <c r="BK312" s="342"/>
      <c r="BL312" s="342"/>
      <c r="BM312" s="343"/>
    </row>
    <row r="313" spans="29:65" x14ac:dyDescent="0.45">
      <c r="AC313" s="7">
        <v>9.7934999999999994E-2</v>
      </c>
      <c r="AD313" s="341"/>
      <c r="AE313" s="342"/>
      <c r="AF313" s="342"/>
      <c r="AG313" s="342"/>
      <c r="AH313" s="342"/>
      <c r="AI313" s="342"/>
      <c r="AJ313" s="342"/>
      <c r="AK313" s="342"/>
      <c r="AL313" s="343"/>
      <c r="AM313" s="341"/>
      <c r="AN313" s="342"/>
      <c r="AO313" s="342"/>
      <c r="AP313" s="342"/>
      <c r="AQ313" s="342"/>
      <c r="AR313" s="342"/>
      <c r="AS313" s="342"/>
      <c r="AT313" s="342"/>
      <c r="AU313" s="343"/>
      <c r="AV313" s="341"/>
      <c r="AW313" s="342"/>
      <c r="AX313" s="342"/>
      <c r="AY313" s="342"/>
      <c r="AZ313" s="342"/>
      <c r="BA313" s="342"/>
      <c r="BB313" s="342"/>
      <c r="BC313" s="342"/>
      <c r="BD313" s="343">
        <v>9.5435009999999991</v>
      </c>
      <c r="BE313" s="341"/>
      <c r="BF313" s="342"/>
      <c r="BG313" s="342"/>
      <c r="BH313" s="342"/>
      <c r="BI313" s="342"/>
      <c r="BJ313" s="342"/>
      <c r="BK313" s="342"/>
      <c r="BL313" s="342"/>
      <c r="BM313" s="343"/>
    </row>
    <row r="314" spans="29:65" x14ac:dyDescent="0.45">
      <c r="AC314" s="7">
        <v>4.8967999999999998E-2</v>
      </c>
      <c r="AD314" s="341"/>
      <c r="AE314" s="342"/>
      <c r="AF314" s="342"/>
      <c r="AG314" s="342"/>
      <c r="AH314" s="342"/>
      <c r="AI314" s="342"/>
      <c r="AJ314" s="342"/>
      <c r="AK314" s="342"/>
      <c r="AL314" s="343"/>
      <c r="AM314" s="341"/>
      <c r="AN314" s="342"/>
      <c r="AO314" s="342"/>
      <c r="AP314" s="342"/>
      <c r="AQ314" s="342"/>
      <c r="AR314" s="342"/>
      <c r="AS314" s="342"/>
      <c r="AT314" s="342"/>
      <c r="AU314" s="343"/>
      <c r="AV314" s="341"/>
      <c r="AW314" s="342"/>
      <c r="AX314" s="342"/>
      <c r="AY314" s="342"/>
      <c r="AZ314" s="342"/>
      <c r="BA314" s="342"/>
      <c r="BB314" s="342"/>
      <c r="BC314" s="342"/>
      <c r="BD314" s="343">
        <v>3.7426179999999998</v>
      </c>
      <c r="BE314" s="341"/>
      <c r="BF314" s="342"/>
      <c r="BG314" s="342"/>
      <c r="BH314" s="342"/>
      <c r="BI314" s="342"/>
      <c r="BJ314" s="342"/>
      <c r="BK314" s="342"/>
      <c r="BL314" s="342"/>
      <c r="BM314" s="343"/>
    </row>
    <row r="315" spans="29:65" x14ac:dyDescent="0.45">
      <c r="AC315" s="7">
        <v>2.4483999999999999E-2</v>
      </c>
      <c r="AD315" s="341"/>
      <c r="AE315" s="342"/>
      <c r="AF315" s="342"/>
      <c r="AG315" s="342"/>
      <c r="AH315" s="342"/>
      <c r="AI315" s="342"/>
      <c r="AJ315" s="342"/>
      <c r="AK315" s="342"/>
      <c r="AL315" s="343"/>
      <c r="AM315" s="341"/>
      <c r="AN315" s="342"/>
      <c r="AO315" s="342"/>
      <c r="AP315" s="342"/>
      <c r="AQ315" s="342"/>
      <c r="AR315" s="342"/>
      <c r="AS315" s="342"/>
      <c r="AT315" s="342"/>
      <c r="AU315" s="343"/>
      <c r="AV315" s="341"/>
      <c r="AW315" s="342"/>
      <c r="AX315" s="342"/>
      <c r="AY315" s="342"/>
      <c r="AZ315" s="342"/>
      <c r="BA315" s="342"/>
      <c r="BB315" s="342"/>
      <c r="BC315" s="342"/>
      <c r="BD315" s="343">
        <v>3.473541</v>
      </c>
      <c r="BE315" s="341"/>
      <c r="BF315" s="342"/>
      <c r="BG315" s="342"/>
      <c r="BH315" s="342"/>
      <c r="BI315" s="342"/>
      <c r="BJ315" s="342"/>
      <c r="BK315" s="342"/>
      <c r="BL315" s="342"/>
      <c r="BM315" s="343"/>
    </row>
    <row r="316" spans="29:65" x14ac:dyDescent="0.45">
      <c r="AC316" s="7">
        <v>9.3000000000000007</v>
      </c>
      <c r="AD316" s="341"/>
      <c r="AE316" s="342"/>
      <c r="AF316" s="342"/>
      <c r="AG316" s="342"/>
      <c r="AH316" s="342"/>
      <c r="AI316" s="342"/>
      <c r="AJ316" s="342"/>
      <c r="AK316" s="342"/>
      <c r="AL316" s="343"/>
      <c r="AM316" s="341"/>
      <c r="AN316" s="342"/>
      <c r="AO316" s="342"/>
      <c r="AP316" s="342"/>
      <c r="AQ316" s="342"/>
      <c r="AR316" s="342"/>
      <c r="AS316" s="342"/>
      <c r="AT316" s="342"/>
      <c r="AU316" s="343"/>
      <c r="AV316" s="341"/>
      <c r="AW316" s="342"/>
      <c r="AX316" s="342"/>
      <c r="AY316" s="342"/>
      <c r="AZ316" s="342"/>
      <c r="BA316" s="342"/>
      <c r="BB316" s="342"/>
      <c r="BC316" s="342"/>
      <c r="BD316" s="343"/>
      <c r="BE316" s="341">
        <v>76.001199999999997</v>
      </c>
      <c r="BF316" s="342"/>
      <c r="BG316" s="342"/>
      <c r="BH316" s="342"/>
      <c r="BI316" s="342"/>
      <c r="BJ316" s="342"/>
      <c r="BK316" s="342"/>
      <c r="BL316" s="342"/>
      <c r="BM316" s="343"/>
    </row>
    <row r="317" spans="29:65" x14ac:dyDescent="0.45">
      <c r="AC317" s="7">
        <v>4.6500000000000004</v>
      </c>
      <c r="AD317" s="341"/>
      <c r="AE317" s="342"/>
      <c r="AF317" s="342"/>
      <c r="AG317" s="342"/>
      <c r="AH317" s="342"/>
      <c r="AI317" s="342"/>
      <c r="AJ317" s="342"/>
      <c r="AK317" s="342"/>
      <c r="AL317" s="343"/>
      <c r="AM317" s="341"/>
      <c r="AN317" s="342"/>
      <c r="AO317" s="342"/>
      <c r="AP317" s="342"/>
      <c r="AQ317" s="342"/>
      <c r="AR317" s="342"/>
      <c r="AS317" s="342"/>
      <c r="AT317" s="342"/>
      <c r="AU317" s="343"/>
      <c r="AV317" s="341"/>
      <c r="AW317" s="342"/>
      <c r="AX317" s="342"/>
      <c r="AY317" s="342"/>
      <c r="AZ317" s="342"/>
      <c r="BA317" s="342"/>
      <c r="BB317" s="342"/>
      <c r="BC317" s="342"/>
      <c r="BD317" s="343"/>
      <c r="BE317" s="341">
        <v>41.543289999999999</v>
      </c>
      <c r="BF317" s="342"/>
      <c r="BG317" s="342"/>
      <c r="BH317" s="342"/>
      <c r="BI317" s="342"/>
      <c r="BJ317" s="342"/>
      <c r="BK317" s="342"/>
      <c r="BL317" s="342"/>
      <c r="BM317" s="343"/>
    </row>
    <row r="318" spans="29:65" x14ac:dyDescent="0.45">
      <c r="AC318" s="7">
        <v>2.3250000000000002</v>
      </c>
      <c r="AD318" s="341"/>
      <c r="AE318" s="342"/>
      <c r="AF318" s="342"/>
      <c r="AG318" s="342"/>
      <c r="AH318" s="342"/>
      <c r="AI318" s="342"/>
      <c r="AJ318" s="342"/>
      <c r="AK318" s="342"/>
      <c r="AL318" s="343"/>
      <c r="AM318" s="341"/>
      <c r="AN318" s="342"/>
      <c r="AO318" s="342"/>
      <c r="AP318" s="342"/>
      <c r="AQ318" s="342"/>
      <c r="AR318" s="342"/>
      <c r="AS318" s="342"/>
      <c r="AT318" s="342"/>
      <c r="AU318" s="343"/>
      <c r="AV318" s="341"/>
      <c r="AW318" s="342"/>
      <c r="AX318" s="342"/>
      <c r="AY318" s="342"/>
      <c r="AZ318" s="342"/>
      <c r="BA318" s="342"/>
      <c r="BB318" s="342"/>
      <c r="BC318" s="342"/>
      <c r="BD318" s="343"/>
      <c r="BE318" s="341">
        <v>32.753100000000003</v>
      </c>
      <c r="BF318" s="342"/>
      <c r="BG318" s="342"/>
      <c r="BH318" s="342"/>
      <c r="BI318" s="342"/>
      <c r="BJ318" s="342"/>
      <c r="BK318" s="342"/>
      <c r="BL318" s="342"/>
      <c r="BM318" s="343"/>
    </row>
    <row r="319" spans="29:65" x14ac:dyDescent="0.45">
      <c r="AC319" s="7">
        <v>1.1625000000000001</v>
      </c>
      <c r="AD319" s="341"/>
      <c r="AE319" s="342"/>
      <c r="AF319" s="342"/>
      <c r="AG319" s="342"/>
      <c r="AH319" s="342"/>
      <c r="AI319" s="342"/>
      <c r="AJ319" s="342"/>
      <c r="AK319" s="342"/>
      <c r="AL319" s="343"/>
      <c r="AM319" s="341"/>
      <c r="AN319" s="342"/>
      <c r="AO319" s="342"/>
      <c r="AP319" s="342"/>
      <c r="AQ319" s="342"/>
      <c r="AR319" s="342"/>
      <c r="AS319" s="342"/>
      <c r="AT319" s="342"/>
      <c r="AU319" s="343"/>
      <c r="AV319" s="341"/>
      <c r="AW319" s="342"/>
      <c r="AX319" s="342"/>
      <c r="AY319" s="342"/>
      <c r="AZ319" s="342"/>
      <c r="BA319" s="342"/>
      <c r="BB319" s="342"/>
      <c r="BC319" s="342"/>
      <c r="BD319" s="343"/>
      <c r="BE319" s="341">
        <v>23.337820000000001</v>
      </c>
      <c r="BF319" s="342"/>
      <c r="BG319" s="342"/>
      <c r="BH319" s="342"/>
      <c r="BI319" s="342"/>
      <c r="BJ319" s="342"/>
      <c r="BK319" s="342"/>
      <c r="BL319" s="342"/>
      <c r="BM319" s="343"/>
    </row>
    <row r="320" spans="29:65" x14ac:dyDescent="0.45">
      <c r="AC320" s="7">
        <v>0.58125000000000004</v>
      </c>
      <c r="AD320" s="341"/>
      <c r="AE320" s="342"/>
      <c r="AF320" s="342"/>
      <c r="AG320" s="342"/>
      <c r="AH320" s="342"/>
      <c r="AI320" s="342"/>
      <c r="AJ320" s="342"/>
      <c r="AK320" s="342"/>
      <c r="AL320" s="343"/>
      <c r="AM320" s="341"/>
      <c r="AN320" s="342"/>
      <c r="AO320" s="342"/>
      <c r="AP320" s="342"/>
      <c r="AQ320" s="342"/>
      <c r="AR320" s="342"/>
      <c r="AS320" s="342"/>
      <c r="AT320" s="342"/>
      <c r="AU320" s="343"/>
      <c r="AV320" s="341"/>
      <c r="AW320" s="342"/>
      <c r="AX320" s="342"/>
      <c r="AY320" s="342"/>
      <c r="AZ320" s="342"/>
      <c r="BA320" s="342"/>
      <c r="BB320" s="342"/>
      <c r="BC320" s="342"/>
      <c r="BD320" s="343"/>
      <c r="BE320" s="341">
        <v>19.70091</v>
      </c>
      <c r="BF320" s="342"/>
      <c r="BG320" s="342"/>
      <c r="BH320" s="342"/>
      <c r="BI320" s="342"/>
      <c r="BJ320" s="342"/>
      <c r="BK320" s="342"/>
      <c r="BL320" s="342"/>
      <c r="BM320" s="343"/>
    </row>
    <row r="321" spans="29:65" x14ac:dyDescent="0.45">
      <c r="AC321" s="7">
        <v>0.29062500000000002</v>
      </c>
      <c r="AD321" s="341"/>
      <c r="AE321" s="342"/>
      <c r="AF321" s="342"/>
      <c r="AG321" s="342"/>
      <c r="AH321" s="342"/>
      <c r="AI321" s="342"/>
      <c r="AJ321" s="342"/>
      <c r="AK321" s="342"/>
      <c r="AL321" s="343"/>
      <c r="AM321" s="341"/>
      <c r="AN321" s="342"/>
      <c r="AO321" s="342"/>
      <c r="AP321" s="342"/>
      <c r="AQ321" s="342"/>
      <c r="AR321" s="342"/>
      <c r="AS321" s="342"/>
      <c r="AT321" s="342"/>
      <c r="AU321" s="343"/>
      <c r="AV321" s="341"/>
      <c r="AW321" s="342"/>
      <c r="AX321" s="342"/>
      <c r="AY321" s="342"/>
      <c r="AZ321" s="342"/>
      <c r="BA321" s="342"/>
      <c r="BB321" s="342"/>
      <c r="BC321" s="342"/>
      <c r="BD321" s="343"/>
      <c r="BE321" s="341">
        <v>16.24944</v>
      </c>
      <c r="BF321" s="342"/>
      <c r="BG321" s="342"/>
      <c r="BH321" s="342"/>
      <c r="BI321" s="342"/>
      <c r="BJ321" s="342"/>
      <c r="BK321" s="342"/>
      <c r="BL321" s="342"/>
      <c r="BM321" s="343"/>
    </row>
    <row r="322" spans="29:65" x14ac:dyDescent="0.45">
      <c r="AC322" s="7">
        <v>0.145313</v>
      </c>
      <c r="AD322" s="341"/>
      <c r="AE322" s="342"/>
      <c r="AF322" s="342"/>
      <c r="AG322" s="342"/>
      <c r="AH322" s="342"/>
      <c r="AI322" s="342"/>
      <c r="AJ322" s="342"/>
      <c r="AK322" s="342"/>
      <c r="AL322" s="343"/>
      <c r="AM322" s="341"/>
      <c r="AN322" s="342"/>
      <c r="AO322" s="342"/>
      <c r="AP322" s="342"/>
      <c r="AQ322" s="342"/>
      <c r="AR322" s="342"/>
      <c r="AS322" s="342"/>
      <c r="AT322" s="342"/>
      <c r="AU322" s="343"/>
      <c r="AV322" s="341"/>
      <c r="AW322" s="342"/>
      <c r="AX322" s="342"/>
      <c r="AY322" s="342"/>
      <c r="AZ322" s="342"/>
      <c r="BA322" s="342"/>
      <c r="BB322" s="342"/>
      <c r="BC322" s="342"/>
      <c r="BD322" s="343"/>
      <c r="BE322" s="341">
        <v>11.29355</v>
      </c>
      <c r="BF322" s="342"/>
      <c r="BG322" s="342"/>
      <c r="BH322" s="342"/>
      <c r="BI322" s="342"/>
      <c r="BJ322" s="342"/>
      <c r="BK322" s="342"/>
      <c r="BL322" s="342"/>
      <c r="BM322" s="343"/>
    </row>
    <row r="323" spans="29:65" x14ac:dyDescent="0.45">
      <c r="AC323" s="7">
        <v>7.2655999999999998E-2</v>
      </c>
      <c r="AD323" s="341"/>
      <c r="AE323" s="342"/>
      <c r="AF323" s="342"/>
      <c r="AG323" s="342"/>
      <c r="AH323" s="342"/>
      <c r="AI323" s="342"/>
      <c r="AJ323" s="342"/>
      <c r="AK323" s="342"/>
      <c r="AL323" s="343"/>
      <c r="AM323" s="341"/>
      <c r="AN323" s="342"/>
      <c r="AO323" s="342"/>
      <c r="AP323" s="342"/>
      <c r="AQ323" s="342"/>
      <c r="AR323" s="342"/>
      <c r="AS323" s="342"/>
      <c r="AT323" s="342"/>
      <c r="AU323" s="343"/>
      <c r="AV323" s="341"/>
      <c r="AW323" s="342"/>
      <c r="AX323" s="342"/>
      <c r="AY323" s="342"/>
      <c r="AZ323" s="342"/>
      <c r="BA323" s="342"/>
      <c r="BB323" s="342"/>
      <c r="BC323" s="342"/>
      <c r="BD323" s="343"/>
      <c r="BE323" s="341">
        <v>7.9258259999999998</v>
      </c>
      <c r="BF323" s="342"/>
      <c r="BG323" s="342"/>
      <c r="BH323" s="342"/>
      <c r="BI323" s="342"/>
      <c r="BJ323" s="342"/>
      <c r="BK323" s="342"/>
      <c r="BL323" s="342"/>
      <c r="BM323" s="343"/>
    </row>
    <row r="324" spans="29:65" x14ac:dyDescent="0.45">
      <c r="AC324" s="7">
        <v>3.6327999999999999E-2</v>
      </c>
      <c r="AD324" s="341"/>
      <c r="AE324" s="342"/>
      <c r="AF324" s="342"/>
      <c r="AG324" s="342"/>
      <c r="AH324" s="342"/>
      <c r="AI324" s="342"/>
      <c r="AJ324" s="342"/>
      <c r="AK324" s="342"/>
      <c r="AL324" s="343"/>
      <c r="AM324" s="341"/>
      <c r="AN324" s="342"/>
      <c r="AO324" s="342"/>
      <c r="AP324" s="342"/>
      <c r="AQ324" s="342"/>
      <c r="AR324" s="342"/>
      <c r="AS324" s="342"/>
      <c r="AT324" s="342"/>
      <c r="AU324" s="343"/>
      <c r="AV324" s="341"/>
      <c r="AW324" s="342"/>
      <c r="AX324" s="342"/>
      <c r="AY324" s="342"/>
      <c r="AZ324" s="342"/>
      <c r="BA324" s="342"/>
      <c r="BB324" s="342"/>
      <c r="BC324" s="342"/>
      <c r="BD324" s="343"/>
      <c r="BE324" s="341">
        <v>5.084492</v>
      </c>
      <c r="BF324" s="342"/>
      <c r="BG324" s="342"/>
      <c r="BH324" s="342"/>
      <c r="BI324" s="342"/>
      <c r="BJ324" s="342"/>
      <c r="BK324" s="342"/>
      <c r="BL324" s="342"/>
      <c r="BM324" s="343"/>
    </row>
    <row r="325" spans="29:65" x14ac:dyDescent="0.45">
      <c r="AC325" s="7">
        <v>1.8164E-2</v>
      </c>
      <c r="AD325" s="341"/>
      <c r="AE325" s="342"/>
      <c r="AF325" s="342"/>
      <c r="AG325" s="342"/>
      <c r="AH325" s="342"/>
      <c r="AI325" s="342"/>
      <c r="AJ325" s="342"/>
      <c r="AK325" s="342"/>
      <c r="AL325" s="343"/>
      <c r="AM325" s="341"/>
      <c r="AN325" s="342"/>
      <c r="AO325" s="342"/>
      <c r="AP325" s="342"/>
      <c r="AQ325" s="342"/>
      <c r="AR325" s="342"/>
      <c r="AS325" s="342"/>
      <c r="AT325" s="342"/>
      <c r="AU325" s="343"/>
      <c r="AV325" s="341"/>
      <c r="AW325" s="342"/>
      <c r="AX325" s="342"/>
      <c r="AY325" s="342"/>
      <c r="AZ325" s="342"/>
      <c r="BA325" s="342"/>
      <c r="BB325" s="342"/>
      <c r="BC325" s="342"/>
      <c r="BD325" s="343"/>
      <c r="BE325" s="341">
        <v>2.9041419999999998</v>
      </c>
      <c r="BF325" s="342"/>
      <c r="BG325" s="342"/>
      <c r="BH325" s="342"/>
      <c r="BI325" s="342"/>
      <c r="BJ325" s="342"/>
      <c r="BK325" s="342"/>
      <c r="BL325" s="342"/>
      <c r="BM325" s="343"/>
    </row>
    <row r="326" spans="29:65" x14ac:dyDescent="0.45">
      <c r="AC326" s="7">
        <v>9.0819999999999998E-3</v>
      </c>
      <c r="AD326" s="341"/>
      <c r="AE326" s="342"/>
      <c r="AF326" s="342"/>
      <c r="AG326" s="342"/>
      <c r="AH326" s="342"/>
      <c r="AI326" s="342"/>
      <c r="AJ326" s="342"/>
      <c r="AK326" s="342"/>
      <c r="AL326" s="343"/>
      <c r="AM326" s="341"/>
      <c r="AN326" s="342"/>
      <c r="AO326" s="342"/>
      <c r="AP326" s="342"/>
      <c r="AQ326" s="342"/>
      <c r="AR326" s="342"/>
      <c r="AS326" s="342"/>
      <c r="AT326" s="342"/>
      <c r="AU326" s="343"/>
      <c r="AV326" s="341"/>
      <c r="AW326" s="342"/>
      <c r="AX326" s="342"/>
      <c r="AY326" s="342"/>
      <c r="AZ326" s="342"/>
      <c r="BA326" s="342"/>
      <c r="BB326" s="342"/>
      <c r="BC326" s="342"/>
      <c r="BD326" s="343"/>
      <c r="BE326" s="341">
        <v>2.3448479999999998</v>
      </c>
      <c r="BF326" s="342"/>
      <c r="BG326" s="342"/>
      <c r="BH326" s="342"/>
      <c r="BI326" s="342"/>
      <c r="BJ326" s="342"/>
      <c r="BK326" s="342"/>
      <c r="BL326" s="342"/>
      <c r="BM326" s="343"/>
    </row>
    <row r="327" spans="29:65" x14ac:dyDescent="0.45">
      <c r="AC327" s="7">
        <v>13.35</v>
      </c>
      <c r="AD327" s="341"/>
      <c r="AE327" s="342"/>
      <c r="AF327" s="342"/>
      <c r="AG327" s="342"/>
      <c r="AH327" s="342"/>
      <c r="AI327" s="342"/>
      <c r="AJ327" s="342"/>
      <c r="AK327" s="342"/>
      <c r="AL327" s="343"/>
      <c r="AM327" s="341"/>
      <c r="AN327" s="342"/>
      <c r="AO327" s="342"/>
      <c r="AP327" s="342"/>
      <c r="AQ327" s="342"/>
      <c r="AR327" s="342"/>
      <c r="AS327" s="342"/>
      <c r="AT327" s="342"/>
      <c r="AU327" s="343"/>
      <c r="AV327" s="341"/>
      <c r="AW327" s="342"/>
      <c r="AX327" s="342"/>
      <c r="AY327" s="342"/>
      <c r="AZ327" s="342"/>
      <c r="BA327" s="342"/>
      <c r="BB327" s="342"/>
      <c r="BC327" s="342"/>
      <c r="BD327" s="343"/>
      <c r="BE327" s="341"/>
      <c r="BF327" s="342">
        <v>60.337969999999999</v>
      </c>
      <c r="BG327" s="342"/>
      <c r="BH327" s="342"/>
      <c r="BI327" s="342"/>
      <c r="BJ327" s="342"/>
      <c r="BK327" s="342"/>
      <c r="BL327" s="342"/>
      <c r="BM327" s="343"/>
    </row>
    <row r="328" spans="29:65" x14ac:dyDescent="0.45">
      <c r="AC328" s="7">
        <v>6.6749999999999998</v>
      </c>
      <c r="AD328" s="341"/>
      <c r="AE328" s="342"/>
      <c r="AF328" s="342"/>
      <c r="AG328" s="342"/>
      <c r="AH328" s="342"/>
      <c r="AI328" s="342"/>
      <c r="AJ328" s="342"/>
      <c r="AK328" s="342"/>
      <c r="AL328" s="343"/>
      <c r="AM328" s="341"/>
      <c r="AN328" s="342"/>
      <c r="AO328" s="342"/>
      <c r="AP328" s="342"/>
      <c r="AQ328" s="342"/>
      <c r="AR328" s="342"/>
      <c r="AS328" s="342"/>
      <c r="AT328" s="342"/>
      <c r="AU328" s="343"/>
      <c r="AV328" s="341"/>
      <c r="AW328" s="342"/>
      <c r="AX328" s="342"/>
      <c r="AY328" s="342"/>
      <c r="AZ328" s="342"/>
      <c r="BA328" s="342"/>
      <c r="BB328" s="342"/>
      <c r="BC328" s="342"/>
      <c r="BD328" s="343"/>
      <c r="BE328" s="341"/>
      <c r="BF328" s="342">
        <v>35.764919999999996</v>
      </c>
      <c r="BG328" s="342"/>
      <c r="BH328" s="342"/>
      <c r="BI328" s="342"/>
      <c r="BJ328" s="342"/>
      <c r="BK328" s="342"/>
      <c r="BL328" s="342"/>
      <c r="BM328" s="343"/>
    </row>
    <row r="329" spans="29:65" x14ac:dyDescent="0.45">
      <c r="AC329" s="7">
        <v>3.3374999999999999</v>
      </c>
      <c r="AD329" s="341"/>
      <c r="AE329" s="342"/>
      <c r="AF329" s="342"/>
      <c r="AG329" s="342"/>
      <c r="AH329" s="342"/>
      <c r="AI329" s="342"/>
      <c r="AJ329" s="342"/>
      <c r="AK329" s="342"/>
      <c r="AL329" s="343"/>
      <c r="AM329" s="341"/>
      <c r="AN329" s="342"/>
      <c r="AO329" s="342"/>
      <c r="AP329" s="342"/>
      <c r="AQ329" s="342"/>
      <c r="AR329" s="342"/>
      <c r="AS329" s="342"/>
      <c r="AT329" s="342"/>
      <c r="AU329" s="343"/>
      <c r="AV329" s="341"/>
      <c r="AW329" s="342"/>
      <c r="AX329" s="342"/>
      <c r="AY329" s="342"/>
      <c r="AZ329" s="342"/>
      <c r="BA329" s="342"/>
      <c r="BB329" s="342"/>
      <c r="BC329" s="342"/>
      <c r="BD329" s="343"/>
      <c r="BE329" s="341"/>
      <c r="BF329" s="342">
        <v>28.452220000000001</v>
      </c>
      <c r="BG329" s="342"/>
      <c r="BH329" s="342"/>
      <c r="BI329" s="342"/>
      <c r="BJ329" s="342"/>
      <c r="BK329" s="342"/>
      <c r="BL329" s="342"/>
      <c r="BM329" s="343"/>
    </row>
    <row r="330" spans="29:65" x14ac:dyDescent="0.45">
      <c r="AC330" s="7">
        <v>1.66875</v>
      </c>
      <c r="AD330" s="341"/>
      <c r="AE330" s="342"/>
      <c r="AF330" s="342"/>
      <c r="AG330" s="342"/>
      <c r="AH330" s="342"/>
      <c r="AI330" s="342"/>
      <c r="AJ330" s="342"/>
      <c r="AK330" s="342"/>
      <c r="AL330" s="343"/>
      <c r="AM330" s="341"/>
      <c r="AN330" s="342"/>
      <c r="AO330" s="342"/>
      <c r="AP330" s="342"/>
      <c r="AQ330" s="342"/>
      <c r="AR330" s="342"/>
      <c r="AS330" s="342"/>
      <c r="AT330" s="342"/>
      <c r="AU330" s="343"/>
      <c r="AV330" s="341"/>
      <c r="AW330" s="342"/>
      <c r="AX330" s="342"/>
      <c r="AY330" s="342"/>
      <c r="AZ330" s="342"/>
      <c r="BA330" s="342"/>
      <c r="BB330" s="342"/>
      <c r="BC330" s="342"/>
      <c r="BD330" s="343"/>
      <c r="BE330" s="341"/>
      <c r="BF330" s="342">
        <v>24.477340000000002</v>
      </c>
      <c r="BG330" s="342"/>
      <c r="BH330" s="342"/>
      <c r="BI330" s="342"/>
      <c r="BJ330" s="342"/>
      <c r="BK330" s="342"/>
      <c r="BL330" s="342"/>
      <c r="BM330" s="343"/>
    </row>
    <row r="331" spans="29:65" x14ac:dyDescent="0.45">
      <c r="AC331" s="7">
        <v>0.83437499999999998</v>
      </c>
      <c r="AD331" s="341"/>
      <c r="AE331" s="342"/>
      <c r="AF331" s="342"/>
      <c r="AG331" s="342"/>
      <c r="AH331" s="342"/>
      <c r="AI331" s="342"/>
      <c r="AJ331" s="342"/>
      <c r="AK331" s="342"/>
      <c r="AL331" s="343"/>
      <c r="AM331" s="341"/>
      <c r="AN331" s="342"/>
      <c r="AO331" s="342"/>
      <c r="AP331" s="342"/>
      <c r="AQ331" s="342"/>
      <c r="AR331" s="342"/>
      <c r="AS331" s="342"/>
      <c r="AT331" s="342"/>
      <c r="AU331" s="343"/>
      <c r="AV331" s="341"/>
      <c r="AW331" s="342"/>
      <c r="AX331" s="342"/>
      <c r="AY331" s="342"/>
      <c r="AZ331" s="342"/>
      <c r="BA331" s="342"/>
      <c r="BB331" s="342"/>
      <c r="BC331" s="342"/>
      <c r="BD331" s="343"/>
      <c r="BE331" s="341"/>
      <c r="BF331" s="342">
        <v>17.643190000000001</v>
      </c>
      <c r="BG331" s="342"/>
      <c r="BH331" s="342"/>
      <c r="BI331" s="342"/>
      <c r="BJ331" s="342"/>
      <c r="BK331" s="342"/>
      <c r="BL331" s="342"/>
      <c r="BM331" s="343"/>
    </row>
    <row r="332" spans="29:65" x14ac:dyDescent="0.45">
      <c r="AC332" s="7">
        <v>0.417188</v>
      </c>
      <c r="AD332" s="341"/>
      <c r="AE332" s="342"/>
      <c r="AF332" s="342"/>
      <c r="AG332" s="342"/>
      <c r="AH332" s="342"/>
      <c r="AI332" s="342"/>
      <c r="AJ332" s="342"/>
      <c r="AK332" s="342"/>
      <c r="AL332" s="343"/>
      <c r="AM332" s="341"/>
      <c r="AN332" s="342"/>
      <c r="AO332" s="342"/>
      <c r="AP332" s="342"/>
      <c r="AQ332" s="342"/>
      <c r="AR332" s="342"/>
      <c r="AS332" s="342"/>
      <c r="AT332" s="342"/>
      <c r="AU332" s="343"/>
      <c r="AV332" s="341"/>
      <c r="AW332" s="342"/>
      <c r="AX332" s="342"/>
      <c r="AY332" s="342"/>
      <c r="AZ332" s="342"/>
      <c r="BA332" s="342"/>
      <c r="BB332" s="342"/>
      <c r="BC332" s="342"/>
      <c r="BD332" s="343"/>
      <c r="BE332" s="341"/>
      <c r="BF332" s="342">
        <v>11.532819999999999</v>
      </c>
      <c r="BG332" s="342"/>
      <c r="BH332" s="342"/>
      <c r="BI332" s="342"/>
      <c r="BJ332" s="342"/>
      <c r="BK332" s="342"/>
      <c r="BL332" s="342"/>
      <c r="BM332" s="343"/>
    </row>
    <row r="333" spans="29:65" x14ac:dyDescent="0.45">
      <c r="AC333" s="7">
        <v>0.208594</v>
      </c>
      <c r="AD333" s="341"/>
      <c r="AE333" s="342"/>
      <c r="AF333" s="342"/>
      <c r="AG333" s="342"/>
      <c r="AH333" s="342"/>
      <c r="AI333" s="342"/>
      <c r="AJ333" s="342"/>
      <c r="AK333" s="342"/>
      <c r="AL333" s="343"/>
      <c r="AM333" s="341"/>
      <c r="AN333" s="342"/>
      <c r="AO333" s="342"/>
      <c r="AP333" s="342"/>
      <c r="AQ333" s="342"/>
      <c r="AR333" s="342"/>
      <c r="AS333" s="342"/>
      <c r="AT333" s="342"/>
      <c r="AU333" s="343"/>
      <c r="AV333" s="341"/>
      <c r="AW333" s="342"/>
      <c r="AX333" s="342"/>
      <c r="AY333" s="342"/>
      <c r="AZ333" s="342"/>
      <c r="BA333" s="342"/>
      <c r="BB333" s="342"/>
      <c r="BC333" s="342"/>
      <c r="BD333" s="343"/>
      <c r="BE333" s="341"/>
      <c r="BF333" s="342">
        <v>8.9397339999999996</v>
      </c>
      <c r="BG333" s="342"/>
      <c r="BH333" s="342"/>
      <c r="BI333" s="342"/>
      <c r="BJ333" s="342"/>
      <c r="BK333" s="342"/>
      <c r="BL333" s="342"/>
      <c r="BM333" s="343"/>
    </row>
    <row r="334" spans="29:65" x14ac:dyDescent="0.45">
      <c r="AC334" s="7">
        <v>0.104297</v>
      </c>
      <c r="AD334" s="341"/>
      <c r="AE334" s="342"/>
      <c r="AF334" s="342"/>
      <c r="AG334" s="342"/>
      <c r="AH334" s="342"/>
      <c r="AI334" s="342"/>
      <c r="AJ334" s="342"/>
      <c r="AK334" s="342"/>
      <c r="AL334" s="343"/>
      <c r="AM334" s="341"/>
      <c r="AN334" s="342"/>
      <c r="AO334" s="342"/>
      <c r="AP334" s="342"/>
      <c r="AQ334" s="342"/>
      <c r="AR334" s="342"/>
      <c r="AS334" s="342"/>
      <c r="AT334" s="342"/>
      <c r="AU334" s="343"/>
      <c r="AV334" s="341"/>
      <c r="AW334" s="342"/>
      <c r="AX334" s="342"/>
      <c r="AY334" s="342"/>
      <c r="AZ334" s="342"/>
      <c r="BA334" s="342"/>
      <c r="BB334" s="342"/>
      <c r="BC334" s="342"/>
      <c r="BD334" s="343"/>
      <c r="BE334" s="341"/>
      <c r="BF334" s="342">
        <v>4.9618659999999997</v>
      </c>
      <c r="BG334" s="342"/>
      <c r="BH334" s="342"/>
      <c r="BI334" s="342"/>
      <c r="BJ334" s="342"/>
      <c r="BK334" s="342"/>
      <c r="BL334" s="342"/>
      <c r="BM334" s="343"/>
    </row>
    <row r="335" spans="29:65" x14ac:dyDescent="0.45">
      <c r="AC335" s="7">
        <v>5.2148E-2</v>
      </c>
      <c r="AD335" s="341"/>
      <c r="AE335" s="342"/>
      <c r="AF335" s="342"/>
      <c r="AG335" s="342"/>
      <c r="AH335" s="342"/>
      <c r="AI335" s="342"/>
      <c r="AJ335" s="342"/>
      <c r="AK335" s="342"/>
      <c r="AL335" s="343"/>
      <c r="AM335" s="341"/>
      <c r="AN335" s="342"/>
      <c r="AO335" s="342"/>
      <c r="AP335" s="342"/>
      <c r="AQ335" s="342"/>
      <c r="AR335" s="342"/>
      <c r="AS335" s="342"/>
      <c r="AT335" s="342"/>
      <c r="AU335" s="343"/>
      <c r="AV335" s="341"/>
      <c r="AW335" s="342"/>
      <c r="AX335" s="342"/>
      <c r="AY335" s="342"/>
      <c r="AZ335" s="342"/>
      <c r="BA335" s="342"/>
      <c r="BB335" s="342"/>
      <c r="BC335" s="342"/>
      <c r="BD335" s="343"/>
      <c r="BE335" s="341"/>
      <c r="BF335" s="342">
        <v>4.2350830000000004</v>
      </c>
      <c r="BG335" s="342"/>
      <c r="BH335" s="342"/>
      <c r="BI335" s="342"/>
      <c r="BJ335" s="342"/>
      <c r="BK335" s="342"/>
      <c r="BL335" s="342"/>
      <c r="BM335" s="343"/>
    </row>
    <row r="336" spans="29:65" x14ac:dyDescent="0.45">
      <c r="AC336" s="7">
        <v>2.6074E-2</v>
      </c>
      <c r="AD336" s="341"/>
      <c r="AE336" s="342"/>
      <c r="AF336" s="342"/>
      <c r="AG336" s="342"/>
      <c r="AH336" s="342"/>
      <c r="AI336" s="342"/>
      <c r="AJ336" s="342"/>
      <c r="AK336" s="342"/>
      <c r="AL336" s="343"/>
      <c r="AM336" s="341"/>
      <c r="AN336" s="342"/>
      <c r="AO336" s="342"/>
      <c r="AP336" s="342"/>
      <c r="AQ336" s="342"/>
      <c r="AR336" s="342"/>
      <c r="AS336" s="342"/>
      <c r="AT336" s="342"/>
      <c r="AU336" s="343"/>
      <c r="AV336" s="341"/>
      <c r="AW336" s="342"/>
      <c r="AX336" s="342"/>
      <c r="AY336" s="342"/>
      <c r="AZ336" s="342"/>
      <c r="BA336" s="342"/>
      <c r="BB336" s="342"/>
      <c r="BC336" s="342"/>
      <c r="BD336" s="343"/>
      <c r="BE336" s="341"/>
      <c r="BF336" s="342">
        <v>1.5851649999999999</v>
      </c>
      <c r="BG336" s="342"/>
      <c r="BH336" s="342"/>
      <c r="BI336" s="342"/>
      <c r="BJ336" s="342"/>
      <c r="BK336" s="342"/>
      <c r="BL336" s="342"/>
      <c r="BM336" s="343"/>
    </row>
    <row r="337" spans="29:65" x14ac:dyDescent="0.45">
      <c r="AC337" s="7">
        <v>1.3037E-2</v>
      </c>
      <c r="AD337" s="341"/>
      <c r="AE337" s="342"/>
      <c r="AF337" s="342"/>
      <c r="AG337" s="342"/>
      <c r="AH337" s="342"/>
      <c r="AI337" s="342"/>
      <c r="AJ337" s="342"/>
      <c r="AK337" s="342"/>
      <c r="AL337" s="343"/>
      <c r="AM337" s="341"/>
      <c r="AN337" s="342"/>
      <c r="AO337" s="342"/>
      <c r="AP337" s="342"/>
      <c r="AQ337" s="342"/>
      <c r="AR337" s="342"/>
      <c r="AS337" s="342"/>
      <c r="AT337" s="342"/>
      <c r="AU337" s="343"/>
      <c r="AV337" s="341"/>
      <c r="AW337" s="342"/>
      <c r="AX337" s="342"/>
      <c r="AY337" s="342"/>
      <c r="AZ337" s="342"/>
      <c r="BA337" s="342"/>
      <c r="BB337" s="342"/>
      <c r="BC337" s="342"/>
      <c r="BD337" s="343"/>
      <c r="BE337" s="341"/>
      <c r="BF337" s="342">
        <v>0.91221799999999997</v>
      </c>
      <c r="BG337" s="342"/>
      <c r="BH337" s="342"/>
      <c r="BI337" s="342"/>
      <c r="BJ337" s="342"/>
      <c r="BK337" s="342"/>
      <c r="BL337" s="342"/>
      <c r="BM337" s="343"/>
    </row>
    <row r="338" spans="29:65" x14ac:dyDescent="0.45">
      <c r="AC338" s="7">
        <v>12.285</v>
      </c>
      <c r="AD338" s="341"/>
      <c r="AE338" s="342"/>
      <c r="AF338" s="342"/>
      <c r="AG338" s="342"/>
      <c r="AH338" s="342"/>
      <c r="AI338" s="342"/>
      <c r="AJ338" s="342"/>
      <c r="AK338" s="342"/>
      <c r="AL338" s="343"/>
      <c r="AM338" s="341"/>
      <c r="AN338" s="342"/>
      <c r="AO338" s="342"/>
      <c r="AP338" s="342"/>
      <c r="AQ338" s="342"/>
      <c r="AR338" s="342"/>
      <c r="AS338" s="342"/>
      <c r="AT338" s="342"/>
      <c r="AU338" s="343"/>
      <c r="AV338" s="341"/>
      <c r="AW338" s="342"/>
      <c r="AX338" s="342"/>
      <c r="AY338" s="342"/>
      <c r="AZ338" s="342"/>
      <c r="BA338" s="342"/>
      <c r="BB338" s="342"/>
      <c r="BC338" s="342"/>
      <c r="BD338" s="343"/>
      <c r="BE338" s="341"/>
      <c r="BF338" s="342"/>
      <c r="BG338" s="342">
        <v>50.143369999999997</v>
      </c>
      <c r="BH338" s="342"/>
      <c r="BI338" s="342"/>
      <c r="BJ338" s="342"/>
      <c r="BK338" s="342"/>
      <c r="BL338" s="342"/>
      <c r="BM338" s="343"/>
    </row>
    <row r="339" spans="29:65" x14ac:dyDescent="0.45">
      <c r="AC339" s="7">
        <v>6.1425000000000001</v>
      </c>
      <c r="AD339" s="341"/>
      <c r="AE339" s="342"/>
      <c r="AF339" s="342"/>
      <c r="AG339" s="342"/>
      <c r="AH339" s="342"/>
      <c r="AI339" s="342"/>
      <c r="AJ339" s="342"/>
      <c r="AK339" s="342"/>
      <c r="AL339" s="343"/>
      <c r="AM339" s="341"/>
      <c r="AN339" s="342"/>
      <c r="AO339" s="342"/>
      <c r="AP339" s="342"/>
      <c r="AQ339" s="342"/>
      <c r="AR339" s="342"/>
      <c r="AS339" s="342"/>
      <c r="AT339" s="342"/>
      <c r="AU339" s="343"/>
      <c r="AV339" s="341"/>
      <c r="AW339" s="342"/>
      <c r="AX339" s="342"/>
      <c r="AY339" s="342"/>
      <c r="AZ339" s="342"/>
      <c r="BA339" s="342"/>
      <c r="BB339" s="342"/>
      <c r="BC339" s="342"/>
      <c r="BD339" s="343"/>
      <c r="BE339" s="341"/>
      <c r="BF339" s="342"/>
      <c r="BG339" s="342">
        <v>36.184550000000002</v>
      </c>
      <c r="BH339" s="342"/>
      <c r="BI339" s="342"/>
      <c r="BJ339" s="342"/>
      <c r="BK339" s="342"/>
      <c r="BL339" s="342"/>
      <c r="BM339" s="343"/>
    </row>
    <row r="340" spans="29:65" x14ac:dyDescent="0.45">
      <c r="AC340" s="7">
        <v>3.07125</v>
      </c>
      <c r="AD340" s="341"/>
      <c r="AE340" s="342"/>
      <c r="AF340" s="342"/>
      <c r="AG340" s="342"/>
      <c r="AH340" s="342"/>
      <c r="AI340" s="342"/>
      <c r="AJ340" s="342"/>
      <c r="AK340" s="342"/>
      <c r="AL340" s="343"/>
      <c r="AM340" s="341"/>
      <c r="AN340" s="342"/>
      <c r="AO340" s="342"/>
      <c r="AP340" s="342"/>
      <c r="AQ340" s="342"/>
      <c r="AR340" s="342"/>
      <c r="AS340" s="342"/>
      <c r="AT340" s="342"/>
      <c r="AU340" s="343"/>
      <c r="AV340" s="341"/>
      <c r="AW340" s="342"/>
      <c r="AX340" s="342"/>
      <c r="AY340" s="342"/>
      <c r="AZ340" s="342"/>
      <c r="BA340" s="342"/>
      <c r="BB340" s="342"/>
      <c r="BC340" s="342"/>
      <c r="BD340" s="343"/>
      <c r="BE340" s="341"/>
      <c r="BF340" s="342"/>
      <c r="BG340" s="342">
        <v>28.348669999999998</v>
      </c>
      <c r="BH340" s="342"/>
      <c r="BI340" s="342"/>
      <c r="BJ340" s="342"/>
      <c r="BK340" s="342"/>
      <c r="BL340" s="342"/>
      <c r="BM340" s="343"/>
    </row>
    <row r="341" spans="29:65" x14ac:dyDescent="0.45">
      <c r="AC341" s="7">
        <v>1.535625</v>
      </c>
      <c r="AD341" s="341"/>
      <c r="AE341" s="342"/>
      <c r="AF341" s="342"/>
      <c r="AG341" s="342"/>
      <c r="AH341" s="342"/>
      <c r="AI341" s="342"/>
      <c r="AJ341" s="342"/>
      <c r="AK341" s="342"/>
      <c r="AL341" s="343"/>
      <c r="AM341" s="341"/>
      <c r="AN341" s="342"/>
      <c r="AO341" s="342"/>
      <c r="AP341" s="342"/>
      <c r="AQ341" s="342"/>
      <c r="AR341" s="342"/>
      <c r="AS341" s="342"/>
      <c r="AT341" s="342"/>
      <c r="AU341" s="343"/>
      <c r="AV341" s="341"/>
      <c r="AW341" s="342"/>
      <c r="AX341" s="342"/>
      <c r="AY341" s="342"/>
      <c r="AZ341" s="342"/>
      <c r="BA341" s="342"/>
      <c r="BB341" s="342"/>
      <c r="BC341" s="342"/>
      <c r="BD341" s="343"/>
      <c r="BE341" s="341"/>
      <c r="BF341" s="342"/>
      <c r="BG341" s="342">
        <v>21.83643</v>
      </c>
      <c r="BH341" s="342"/>
      <c r="BI341" s="342"/>
      <c r="BJ341" s="342"/>
      <c r="BK341" s="342"/>
      <c r="BL341" s="342"/>
      <c r="BM341" s="343"/>
    </row>
    <row r="342" spans="29:65" x14ac:dyDescent="0.45">
      <c r="AC342" s="7">
        <v>0.76781299999999997</v>
      </c>
      <c r="AD342" s="341"/>
      <c r="AE342" s="342"/>
      <c r="AF342" s="342"/>
      <c r="AG342" s="342"/>
      <c r="AH342" s="342"/>
      <c r="AI342" s="342"/>
      <c r="AJ342" s="342"/>
      <c r="AK342" s="342"/>
      <c r="AL342" s="343"/>
      <c r="AM342" s="341"/>
      <c r="AN342" s="342"/>
      <c r="AO342" s="342"/>
      <c r="AP342" s="342"/>
      <c r="AQ342" s="342"/>
      <c r="AR342" s="342"/>
      <c r="AS342" s="342"/>
      <c r="AT342" s="342"/>
      <c r="AU342" s="343"/>
      <c r="AV342" s="341"/>
      <c r="AW342" s="342"/>
      <c r="AX342" s="342"/>
      <c r="AY342" s="342"/>
      <c r="AZ342" s="342"/>
      <c r="BA342" s="342"/>
      <c r="BB342" s="342"/>
      <c r="BC342" s="342"/>
      <c r="BD342" s="343"/>
      <c r="BE342" s="341"/>
      <c r="BF342" s="342"/>
      <c r="BG342" s="342">
        <v>14.969139999999999</v>
      </c>
      <c r="BH342" s="342"/>
      <c r="BI342" s="342"/>
      <c r="BJ342" s="342"/>
      <c r="BK342" s="342"/>
      <c r="BL342" s="342"/>
      <c r="BM342" s="343"/>
    </row>
    <row r="343" spans="29:65" x14ac:dyDescent="0.45">
      <c r="AC343" s="7">
        <v>0.38390600000000003</v>
      </c>
      <c r="AD343" s="341"/>
      <c r="AE343" s="342"/>
      <c r="AF343" s="342"/>
      <c r="AG343" s="342"/>
      <c r="AH343" s="342"/>
      <c r="AI343" s="342"/>
      <c r="AJ343" s="342"/>
      <c r="AK343" s="342"/>
      <c r="AL343" s="343"/>
      <c r="AM343" s="341"/>
      <c r="AN343" s="342"/>
      <c r="AO343" s="342"/>
      <c r="AP343" s="342"/>
      <c r="AQ343" s="342"/>
      <c r="AR343" s="342"/>
      <c r="AS343" s="342"/>
      <c r="AT343" s="342"/>
      <c r="AU343" s="343"/>
      <c r="AV343" s="341"/>
      <c r="AW343" s="342"/>
      <c r="AX343" s="342"/>
      <c r="AY343" s="342"/>
      <c r="AZ343" s="342"/>
      <c r="BA343" s="342"/>
      <c r="BB343" s="342"/>
      <c r="BC343" s="342"/>
      <c r="BD343" s="343"/>
      <c r="BE343" s="341"/>
      <c r="BF343" s="342"/>
      <c r="BG343" s="342">
        <v>10.59961</v>
      </c>
      <c r="BH343" s="342"/>
      <c r="BI343" s="342"/>
      <c r="BJ343" s="342"/>
      <c r="BK343" s="342"/>
      <c r="BL343" s="342"/>
      <c r="BM343" s="343"/>
    </row>
    <row r="344" spans="29:65" x14ac:dyDescent="0.45">
      <c r="AC344" s="7">
        <v>0.19195300000000001</v>
      </c>
      <c r="AD344" s="341"/>
      <c r="AE344" s="342"/>
      <c r="AF344" s="342"/>
      <c r="AG344" s="342"/>
      <c r="AH344" s="342"/>
      <c r="AI344" s="342"/>
      <c r="AJ344" s="342"/>
      <c r="AK344" s="342"/>
      <c r="AL344" s="343"/>
      <c r="AM344" s="341"/>
      <c r="AN344" s="342"/>
      <c r="AO344" s="342"/>
      <c r="AP344" s="342"/>
      <c r="AQ344" s="342"/>
      <c r="AR344" s="342"/>
      <c r="AS344" s="342"/>
      <c r="AT344" s="342"/>
      <c r="AU344" s="343"/>
      <c r="AV344" s="341"/>
      <c r="AW344" s="342"/>
      <c r="AX344" s="342"/>
      <c r="AY344" s="342"/>
      <c r="AZ344" s="342"/>
      <c r="BA344" s="342"/>
      <c r="BB344" s="342"/>
      <c r="BC344" s="342"/>
      <c r="BD344" s="343"/>
      <c r="BE344" s="341"/>
      <c r="BF344" s="342"/>
      <c r="BG344" s="342">
        <v>6.1459910000000004</v>
      </c>
      <c r="BH344" s="342"/>
      <c r="BI344" s="342"/>
      <c r="BJ344" s="342"/>
      <c r="BK344" s="342"/>
      <c r="BL344" s="342"/>
      <c r="BM344" s="343"/>
    </row>
    <row r="345" spans="29:65" x14ac:dyDescent="0.45">
      <c r="AC345" s="7">
        <v>9.5977000000000007E-2</v>
      </c>
      <c r="AD345" s="341"/>
      <c r="AE345" s="342"/>
      <c r="AF345" s="342"/>
      <c r="AG345" s="342"/>
      <c r="AH345" s="342"/>
      <c r="AI345" s="342"/>
      <c r="AJ345" s="342"/>
      <c r="AK345" s="342"/>
      <c r="AL345" s="343"/>
      <c r="AM345" s="341"/>
      <c r="AN345" s="342"/>
      <c r="AO345" s="342"/>
      <c r="AP345" s="342"/>
      <c r="AQ345" s="342"/>
      <c r="AR345" s="342"/>
      <c r="AS345" s="342"/>
      <c r="AT345" s="342"/>
      <c r="AU345" s="343"/>
      <c r="AV345" s="341"/>
      <c r="AW345" s="342"/>
      <c r="AX345" s="342"/>
      <c r="AY345" s="342"/>
      <c r="AZ345" s="342"/>
      <c r="BA345" s="342"/>
      <c r="BB345" s="342"/>
      <c r="BC345" s="342"/>
      <c r="BD345" s="343"/>
      <c r="BE345" s="341"/>
      <c r="BF345" s="342"/>
      <c r="BG345" s="342">
        <v>6.1428770000000004</v>
      </c>
      <c r="BH345" s="342"/>
      <c r="BI345" s="342"/>
      <c r="BJ345" s="342"/>
      <c r="BK345" s="342"/>
      <c r="BL345" s="342"/>
      <c r="BM345" s="343"/>
    </row>
    <row r="346" spans="29:65" x14ac:dyDescent="0.45">
      <c r="AC346" s="7">
        <v>4.7988000000000003E-2</v>
      </c>
      <c r="AD346" s="341"/>
      <c r="AE346" s="342"/>
      <c r="AF346" s="342"/>
      <c r="AG346" s="342"/>
      <c r="AH346" s="342"/>
      <c r="AI346" s="342"/>
      <c r="AJ346" s="342"/>
      <c r="AK346" s="342"/>
      <c r="AL346" s="343"/>
      <c r="AM346" s="341"/>
      <c r="AN346" s="342"/>
      <c r="AO346" s="342"/>
      <c r="AP346" s="342"/>
      <c r="AQ346" s="342"/>
      <c r="AR346" s="342"/>
      <c r="AS346" s="342"/>
      <c r="AT346" s="342"/>
      <c r="AU346" s="343"/>
      <c r="AV346" s="341"/>
      <c r="AW346" s="342"/>
      <c r="AX346" s="342"/>
      <c r="AY346" s="342"/>
      <c r="AZ346" s="342"/>
      <c r="BA346" s="342"/>
      <c r="BB346" s="342"/>
      <c r="BC346" s="342"/>
      <c r="BD346" s="343"/>
      <c r="BE346" s="341"/>
      <c r="BF346" s="342"/>
      <c r="BG346" s="342">
        <v>2.5737549999999998</v>
      </c>
      <c r="BH346" s="342"/>
      <c r="BI346" s="342"/>
      <c r="BJ346" s="342"/>
      <c r="BK346" s="342"/>
      <c r="BL346" s="342"/>
      <c r="BM346" s="343"/>
    </row>
    <row r="347" spans="29:65" x14ac:dyDescent="0.45">
      <c r="AC347" s="7">
        <v>2.3994000000000001E-2</v>
      </c>
      <c r="AD347" s="341"/>
      <c r="AE347" s="342"/>
      <c r="AF347" s="342"/>
      <c r="AG347" s="342"/>
      <c r="AH347" s="342"/>
      <c r="AI347" s="342"/>
      <c r="AJ347" s="342"/>
      <c r="AK347" s="342"/>
      <c r="AL347" s="343"/>
      <c r="AM347" s="341"/>
      <c r="AN347" s="342"/>
      <c r="AO347" s="342"/>
      <c r="AP347" s="342"/>
      <c r="AQ347" s="342"/>
      <c r="AR347" s="342"/>
      <c r="AS347" s="342"/>
      <c r="AT347" s="342"/>
      <c r="AU347" s="343"/>
      <c r="AV347" s="341"/>
      <c r="AW347" s="342"/>
      <c r="AX347" s="342"/>
      <c r="AY347" s="342"/>
      <c r="AZ347" s="342"/>
      <c r="BA347" s="342"/>
      <c r="BB347" s="342"/>
      <c r="BC347" s="342"/>
      <c r="BD347" s="343"/>
      <c r="BE347" s="341"/>
      <c r="BF347" s="342"/>
      <c r="BG347" s="342">
        <v>1.925956</v>
      </c>
      <c r="BH347" s="342"/>
      <c r="BI347" s="342"/>
      <c r="BJ347" s="342"/>
      <c r="BK347" s="342"/>
      <c r="BL347" s="342"/>
      <c r="BM347" s="343"/>
    </row>
    <row r="348" spans="29:65" x14ac:dyDescent="0.45">
      <c r="AC348" s="7">
        <v>1.1997000000000001E-2</v>
      </c>
      <c r="AD348" s="341"/>
      <c r="AE348" s="342"/>
      <c r="AF348" s="342"/>
      <c r="AG348" s="342"/>
      <c r="AH348" s="342"/>
      <c r="AI348" s="342"/>
      <c r="AJ348" s="342"/>
      <c r="AK348" s="342"/>
      <c r="AL348" s="343"/>
      <c r="AM348" s="341"/>
      <c r="AN348" s="342"/>
      <c r="AO348" s="342"/>
      <c r="AP348" s="342"/>
      <c r="AQ348" s="342"/>
      <c r="AR348" s="342"/>
      <c r="AS348" s="342"/>
      <c r="AT348" s="342"/>
      <c r="AU348" s="343"/>
      <c r="AV348" s="341"/>
      <c r="AW348" s="342"/>
      <c r="AX348" s="342"/>
      <c r="AY348" s="342"/>
      <c r="AZ348" s="342"/>
      <c r="BA348" s="342"/>
      <c r="BB348" s="342"/>
      <c r="BC348" s="342"/>
      <c r="BD348" s="343"/>
      <c r="BE348" s="341"/>
      <c r="BF348" s="342"/>
      <c r="BG348" s="342">
        <v>8.8449E-2</v>
      </c>
      <c r="BH348" s="342"/>
      <c r="BI348" s="342"/>
      <c r="BJ348" s="342"/>
      <c r="BK348" s="342"/>
      <c r="BL348" s="342"/>
      <c r="BM348" s="343"/>
    </row>
    <row r="349" spans="29:65" x14ac:dyDescent="0.45">
      <c r="AC349" s="7">
        <v>14.85</v>
      </c>
      <c r="AD349" s="341"/>
      <c r="AE349" s="342"/>
      <c r="AF349" s="342"/>
      <c r="AG349" s="342"/>
      <c r="AH349" s="342"/>
      <c r="AI349" s="342"/>
      <c r="AJ349" s="342"/>
      <c r="AK349" s="342"/>
      <c r="AL349" s="343"/>
      <c r="AM349" s="341"/>
      <c r="AN349" s="342"/>
      <c r="AO349" s="342"/>
      <c r="AP349" s="342"/>
      <c r="AQ349" s="342"/>
      <c r="AR349" s="342"/>
      <c r="AS349" s="342"/>
      <c r="AT349" s="342"/>
      <c r="AU349" s="343"/>
      <c r="AV349" s="341"/>
      <c r="AW349" s="342"/>
      <c r="AX349" s="342"/>
      <c r="AY349" s="342"/>
      <c r="AZ349" s="342"/>
      <c r="BA349" s="342"/>
      <c r="BB349" s="342"/>
      <c r="BC349" s="342"/>
      <c r="BD349" s="343"/>
      <c r="BE349" s="341"/>
      <c r="BF349" s="342"/>
      <c r="BG349" s="342"/>
      <c r="BH349" s="342">
        <v>64.905709999999999</v>
      </c>
      <c r="BI349" s="342"/>
      <c r="BJ349" s="342"/>
      <c r="BK349" s="342"/>
      <c r="BL349" s="342"/>
      <c r="BM349" s="343"/>
    </row>
    <row r="350" spans="29:65" x14ac:dyDescent="0.45">
      <c r="AC350" s="7">
        <v>7.4249999999999998</v>
      </c>
      <c r="AD350" s="341"/>
      <c r="AE350" s="342"/>
      <c r="AF350" s="342"/>
      <c r="AG350" s="342"/>
      <c r="AH350" s="342"/>
      <c r="AI350" s="342"/>
      <c r="AJ350" s="342"/>
      <c r="AK350" s="342"/>
      <c r="AL350" s="343"/>
      <c r="AM350" s="341"/>
      <c r="AN350" s="342"/>
      <c r="AO350" s="342"/>
      <c r="AP350" s="342"/>
      <c r="AQ350" s="342"/>
      <c r="AR350" s="342"/>
      <c r="AS350" s="342"/>
      <c r="AT350" s="342"/>
      <c r="AU350" s="343"/>
      <c r="AV350" s="341"/>
      <c r="AW350" s="342"/>
      <c r="AX350" s="342"/>
      <c r="AY350" s="342"/>
      <c r="AZ350" s="342"/>
      <c r="BA350" s="342"/>
      <c r="BB350" s="342"/>
      <c r="BC350" s="342"/>
      <c r="BD350" s="343"/>
      <c r="BE350" s="341"/>
      <c r="BF350" s="342"/>
      <c r="BG350" s="342"/>
      <c r="BH350" s="342">
        <v>48.386839999999999</v>
      </c>
      <c r="BI350" s="342"/>
      <c r="BJ350" s="342"/>
      <c r="BK350" s="342"/>
      <c r="BL350" s="342"/>
      <c r="BM350" s="343"/>
    </row>
    <row r="351" spans="29:65" x14ac:dyDescent="0.45">
      <c r="AC351" s="7">
        <v>3.7124999999999999</v>
      </c>
      <c r="AD351" s="341"/>
      <c r="AE351" s="342"/>
      <c r="AF351" s="342"/>
      <c r="AG351" s="342"/>
      <c r="AH351" s="342"/>
      <c r="AI351" s="342"/>
      <c r="AJ351" s="342"/>
      <c r="AK351" s="342"/>
      <c r="AL351" s="343"/>
      <c r="AM351" s="341"/>
      <c r="AN351" s="342"/>
      <c r="AO351" s="342"/>
      <c r="AP351" s="342"/>
      <c r="AQ351" s="342"/>
      <c r="AR351" s="342"/>
      <c r="AS351" s="342"/>
      <c r="AT351" s="342"/>
      <c r="AU351" s="343"/>
      <c r="AV351" s="341"/>
      <c r="AW351" s="342"/>
      <c r="AX351" s="342"/>
      <c r="AY351" s="342"/>
      <c r="AZ351" s="342"/>
      <c r="BA351" s="342"/>
      <c r="BB351" s="342"/>
      <c r="BC351" s="342"/>
      <c r="BD351" s="343"/>
      <c r="BE351" s="341"/>
      <c r="BF351" s="342"/>
      <c r="BG351" s="342"/>
      <c r="BH351" s="342">
        <v>35.564779999999999</v>
      </c>
      <c r="BI351" s="342"/>
      <c r="BJ351" s="342"/>
      <c r="BK351" s="342"/>
      <c r="BL351" s="342"/>
      <c r="BM351" s="343"/>
    </row>
    <row r="352" spans="29:65" x14ac:dyDescent="0.45">
      <c r="AC352" s="7">
        <v>1.85625</v>
      </c>
      <c r="AD352" s="341"/>
      <c r="AE352" s="342"/>
      <c r="AF352" s="342"/>
      <c r="AG352" s="342"/>
      <c r="AH352" s="342"/>
      <c r="AI352" s="342"/>
      <c r="AJ352" s="342"/>
      <c r="AK352" s="342"/>
      <c r="AL352" s="343"/>
      <c r="AM352" s="341"/>
      <c r="AN352" s="342"/>
      <c r="AO352" s="342"/>
      <c r="AP352" s="342"/>
      <c r="AQ352" s="342"/>
      <c r="AR352" s="342"/>
      <c r="AS352" s="342"/>
      <c r="AT352" s="342"/>
      <c r="AU352" s="343"/>
      <c r="AV352" s="341"/>
      <c r="AW352" s="342"/>
      <c r="AX352" s="342"/>
      <c r="AY352" s="342"/>
      <c r="AZ352" s="342"/>
      <c r="BA352" s="342"/>
      <c r="BB352" s="342"/>
      <c r="BC352" s="342"/>
      <c r="BD352" s="343"/>
      <c r="BE352" s="341"/>
      <c r="BF352" s="342"/>
      <c r="BG352" s="342"/>
      <c r="BH352" s="342">
        <v>25.636019999999998</v>
      </c>
      <c r="BI352" s="342"/>
      <c r="BJ352" s="342"/>
      <c r="BK352" s="342"/>
      <c r="BL352" s="342"/>
      <c r="BM352" s="343"/>
    </row>
    <row r="353" spans="29:65" x14ac:dyDescent="0.45">
      <c r="AC353" s="7">
        <v>0.92812499999999998</v>
      </c>
      <c r="AD353" s="341"/>
      <c r="AE353" s="342"/>
      <c r="AF353" s="342"/>
      <c r="AG353" s="342"/>
      <c r="AH353" s="342"/>
      <c r="AI353" s="342"/>
      <c r="AJ353" s="342"/>
      <c r="AK353" s="342"/>
      <c r="AL353" s="343"/>
      <c r="AM353" s="341"/>
      <c r="AN353" s="342"/>
      <c r="AO353" s="342"/>
      <c r="AP353" s="342"/>
      <c r="AQ353" s="342"/>
      <c r="AR353" s="342"/>
      <c r="AS353" s="342"/>
      <c r="AT353" s="342"/>
      <c r="AU353" s="343"/>
      <c r="AV353" s="341"/>
      <c r="AW353" s="342"/>
      <c r="AX353" s="342"/>
      <c r="AY353" s="342"/>
      <c r="AZ353" s="342"/>
      <c r="BA353" s="342"/>
      <c r="BB353" s="342"/>
      <c r="BC353" s="342"/>
      <c r="BD353" s="343"/>
      <c r="BE353" s="341"/>
      <c r="BF353" s="342"/>
      <c r="BG353" s="342"/>
      <c r="BH353" s="342">
        <v>17.831289999999999</v>
      </c>
      <c r="BI353" s="342"/>
      <c r="BJ353" s="342"/>
      <c r="BK353" s="342"/>
      <c r="BL353" s="342"/>
      <c r="BM353" s="343"/>
    </row>
    <row r="354" spans="29:65" x14ac:dyDescent="0.45">
      <c r="AC354" s="7">
        <v>0.464063</v>
      </c>
      <c r="AD354" s="341"/>
      <c r="AE354" s="342"/>
      <c r="AF354" s="342"/>
      <c r="AG354" s="342"/>
      <c r="AH354" s="342"/>
      <c r="AI354" s="342"/>
      <c r="AJ354" s="342"/>
      <c r="AK354" s="342"/>
      <c r="AL354" s="343"/>
      <c r="AM354" s="341"/>
      <c r="AN354" s="342"/>
      <c r="AO354" s="342"/>
      <c r="AP354" s="342"/>
      <c r="AQ354" s="342"/>
      <c r="AR354" s="342"/>
      <c r="AS354" s="342"/>
      <c r="AT354" s="342"/>
      <c r="AU354" s="343"/>
      <c r="AV354" s="341"/>
      <c r="AW354" s="342"/>
      <c r="AX354" s="342"/>
      <c r="AY354" s="342"/>
      <c r="AZ354" s="342"/>
      <c r="BA354" s="342"/>
      <c r="BB354" s="342"/>
      <c r="BC354" s="342"/>
      <c r="BD354" s="343"/>
      <c r="BE354" s="341"/>
      <c r="BF354" s="342"/>
      <c r="BG354" s="342"/>
      <c r="BH354" s="342">
        <v>13.240629999999999</v>
      </c>
      <c r="BI354" s="342"/>
      <c r="BJ354" s="342"/>
      <c r="BK354" s="342"/>
      <c r="BL354" s="342"/>
      <c r="BM354" s="343"/>
    </row>
    <row r="355" spans="29:65" x14ac:dyDescent="0.45">
      <c r="AC355" s="7">
        <v>0.23203099999999999</v>
      </c>
      <c r="AD355" s="341"/>
      <c r="AE355" s="342"/>
      <c r="AF355" s="342"/>
      <c r="AG355" s="342"/>
      <c r="AH355" s="342"/>
      <c r="AI355" s="342"/>
      <c r="AJ355" s="342"/>
      <c r="AK355" s="342"/>
      <c r="AL355" s="343"/>
      <c r="AM355" s="341"/>
      <c r="AN355" s="342"/>
      <c r="AO355" s="342"/>
      <c r="AP355" s="342"/>
      <c r="AQ355" s="342"/>
      <c r="AR355" s="342"/>
      <c r="AS355" s="342"/>
      <c r="AT355" s="342"/>
      <c r="AU355" s="343"/>
      <c r="AV355" s="341"/>
      <c r="AW355" s="342"/>
      <c r="AX355" s="342"/>
      <c r="AY355" s="342"/>
      <c r="AZ355" s="342"/>
      <c r="BA355" s="342"/>
      <c r="BB355" s="342"/>
      <c r="BC355" s="342"/>
      <c r="BD355" s="343"/>
      <c r="BE355" s="341"/>
      <c r="BF355" s="342"/>
      <c r="BG355" s="342"/>
      <c r="BH355" s="342">
        <v>8.8835639999999998</v>
      </c>
      <c r="BI355" s="342"/>
      <c r="BJ355" s="342"/>
      <c r="BK355" s="342"/>
      <c r="BL355" s="342"/>
      <c r="BM355" s="343"/>
    </row>
    <row r="356" spans="29:65" x14ac:dyDescent="0.45">
      <c r="AC356" s="7">
        <v>0.11601599999999999</v>
      </c>
      <c r="AD356" s="341"/>
      <c r="AE356" s="342"/>
      <c r="AF356" s="342"/>
      <c r="AG356" s="342"/>
      <c r="AH356" s="342"/>
      <c r="AI356" s="342"/>
      <c r="AJ356" s="342"/>
      <c r="AK356" s="342"/>
      <c r="AL356" s="343"/>
      <c r="AM356" s="341"/>
      <c r="AN356" s="342"/>
      <c r="AO356" s="342"/>
      <c r="AP356" s="342"/>
      <c r="AQ356" s="342"/>
      <c r="AR356" s="342"/>
      <c r="AS356" s="342"/>
      <c r="AT356" s="342"/>
      <c r="AU356" s="343"/>
      <c r="AV356" s="341"/>
      <c r="AW356" s="342"/>
      <c r="AX356" s="342"/>
      <c r="AY356" s="342"/>
      <c r="AZ356" s="342"/>
      <c r="BA356" s="342"/>
      <c r="BB356" s="342"/>
      <c r="BC356" s="342"/>
      <c r="BD356" s="343"/>
      <c r="BE356" s="341"/>
      <c r="BF356" s="342"/>
      <c r="BG356" s="342"/>
      <c r="BH356" s="342">
        <v>5.8189780000000004</v>
      </c>
      <c r="BI356" s="342"/>
      <c r="BJ356" s="342"/>
      <c r="BK356" s="342"/>
      <c r="BL356" s="342"/>
      <c r="BM356" s="343"/>
    </row>
    <row r="357" spans="29:65" x14ac:dyDescent="0.45">
      <c r="AC357" s="7">
        <v>5.8007999999999997E-2</v>
      </c>
      <c r="AD357" s="341"/>
      <c r="AE357" s="342"/>
      <c r="AF357" s="342"/>
      <c r="AG357" s="342"/>
      <c r="AH357" s="342"/>
      <c r="AI357" s="342"/>
      <c r="AJ357" s="342"/>
      <c r="AK357" s="342"/>
      <c r="AL357" s="343"/>
      <c r="AM357" s="341"/>
      <c r="AN357" s="342"/>
      <c r="AO357" s="342"/>
      <c r="AP357" s="342"/>
      <c r="AQ357" s="342"/>
      <c r="AR357" s="342"/>
      <c r="AS357" s="342"/>
      <c r="AT357" s="342"/>
      <c r="AU357" s="343"/>
      <c r="AV357" s="341"/>
      <c r="AW357" s="342"/>
      <c r="AX357" s="342"/>
      <c r="AY357" s="342"/>
      <c r="AZ357" s="342"/>
      <c r="BA357" s="342"/>
      <c r="BB357" s="342"/>
      <c r="BC357" s="342"/>
      <c r="BD357" s="343"/>
      <c r="BE357" s="341"/>
      <c r="BF357" s="342"/>
      <c r="BG357" s="342"/>
      <c r="BH357" s="342">
        <v>2.3214869999999999</v>
      </c>
      <c r="BI357" s="342"/>
      <c r="BJ357" s="342"/>
      <c r="BK357" s="342"/>
      <c r="BL357" s="342"/>
      <c r="BM357" s="343"/>
    </row>
    <row r="358" spans="29:65" x14ac:dyDescent="0.45">
      <c r="AC358" s="7">
        <v>2.9003999999999999E-2</v>
      </c>
      <c r="AD358" s="341"/>
      <c r="AE358" s="342"/>
      <c r="AF358" s="342"/>
      <c r="AG358" s="342"/>
      <c r="AH358" s="342"/>
      <c r="AI358" s="342"/>
      <c r="AJ358" s="342"/>
      <c r="AK358" s="342"/>
      <c r="AL358" s="343"/>
      <c r="AM358" s="341"/>
      <c r="AN358" s="342"/>
      <c r="AO358" s="342"/>
      <c r="AP358" s="342"/>
      <c r="AQ358" s="342"/>
      <c r="AR358" s="342"/>
      <c r="AS358" s="342"/>
      <c r="AT358" s="342"/>
      <c r="AU358" s="343"/>
      <c r="AV358" s="341"/>
      <c r="AW358" s="342"/>
      <c r="AX358" s="342"/>
      <c r="AY358" s="342"/>
      <c r="AZ358" s="342"/>
      <c r="BA358" s="342"/>
      <c r="BB358" s="342"/>
      <c r="BC358" s="342"/>
      <c r="BD358" s="343"/>
      <c r="BE358" s="341"/>
      <c r="BF358" s="342"/>
      <c r="BG358" s="342"/>
      <c r="BH358" s="342">
        <v>0.76116399999999995</v>
      </c>
      <c r="BI358" s="342"/>
      <c r="BJ358" s="342"/>
      <c r="BK358" s="342"/>
      <c r="BL358" s="342"/>
      <c r="BM358" s="343"/>
    </row>
    <row r="359" spans="29:65" x14ac:dyDescent="0.45">
      <c r="AC359" s="7">
        <v>1.4501999999999999E-2</v>
      </c>
      <c r="AD359" s="341"/>
      <c r="AE359" s="342"/>
      <c r="AF359" s="342"/>
      <c r="AG359" s="342"/>
      <c r="AH359" s="342"/>
      <c r="AI359" s="342"/>
      <c r="AJ359" s="342"/>
      <c r="AK359" s="342"/>
      <c r="AL359" s="343"/>
      <c r="AM359" s="341"/>
      <c r="AN359" s="342"/>
      <c r="AO359" s="342"/>
      <c r="AP359" s="342"/>
      <c r="AQ359" s="342"/>
      <c r="AR359" s="342"/>
      <c r="AS359" s="342"/>
      <c r="AT359" s="342"/>
      <c r="AU359" s="343"/>
      <c r="AV359" s="341"/>
      <c r="AW359" s="342"/>
      <c r="AX359" s="342"/>
      <c r="AY359" s="342"/>
      <c r="AZ359" s="342"/>
      <c r="BA359" s="342"/>
      <c r="BB359" s="342"/>
      <c r="BC359" s="342"/>
      <c r="BD359" s="343"/>
      <c r="BE359" s="341"/>
      <c r="BF359" s="342"/>
      <c r="BG359" s="342"/>
      <c r="BH359" s="342">
        <v>0.52446800000000005</v>
      </c>
      <c r="BI359" s="342"/>
      <c r="BJ359" s="342"/>
      <c r="BK359" s="342"/>
      <c r="BL359" s="342"/>
      <c r="BM359" s="343"/>
    </row>
    <row r="360" spans="29:65" x14ac:dyDescent="0.45">
      <c r="AC360" s="7">
        <v>10.35</v>
      </c>
      <c r="AD360" s="341"/>
      <c r="AE360" s="342"/>
      <c r="AF360" s="342"/>
      <c r="AG360" s="342"/>
      <c r="AH360" s="342"/>
      <c r="AI360" s="342"/>
      <c r="AJ360" s="342"/>
      <c r="AK360" s="342"/>
      <c r="AL360" s="343"/>
      <c r="AM360" s="341"/>
      <c r="AN360" s="342"/>
      <c r="AO360" s="342"/>
      <c r="AP360" s="342"/>
      <c r="AQ360" s="342"/>
      <c r="AR360" s="342"/>
      <c r="AS360" s="342"/>
      <c r="AT360" s="342"/>
      <c r="AU360" s="343"/>
      <c r="AV360" s="341"/>
      <c r="AW360" s="342"/>
      <c r="AX360" s="342"/>
      <c r="AY360" s="342"/>
      <c r="AZ360" s="342"/>
      <c r="BA360" s="342"/>
      <c r="BB360" s="342"/>
      <c r="BC360" s="342"/>
      <c r="BD360" s="343"/>
      <c r="BE360" s="341"/>
      <c r="BF360" s="342"/>
      <c r="BG360" s="342"/>
      <c r="BH360" s="342"/>
      <c r="BI360" s="342">
        <v>65.513350000000003</v>
      </c>
      <c r="BJ360" s="342"/>
      <c r="BK360" s="342"/>
      <c r="BL360" s="342"/>
      <c r="BM360" s="343"/>
    </row>
    <row r="361" spans="29:65" x14ac:dyDescent="0.45">
      <c r="AC361" s="7">
        <v>5.1749999999999998</v>
      </c>
      <c r="AD361" s="341"/>
      <c r="AE361" s="342"/>
      <c r="AF361" s="342"/>
      <c r="AG361" s="342"/>
      <c r="AH361" s="342"/>
      <c r="AI361" s="342"/>
      <c r="AJ361" s="342"/>
      <c r="AK361" s="342"/>
      <c r="AL361" s="343"/>
      <c r="AM361" s="341"/>
      <c r="AN361" s="342"/>
      <c r="AO361" s="342"/>
      <c r="AP361" s="342"/>
      <c r="AQ361" s="342"/>
      <c r="AR361" s="342"/>
      <c r="AS361" s="342"/>
      <c r="AT361" s="342"/>
      <c r="AU361" s="343"/>
      <c r="AV361" s="341"/>
      <c r="AW361" s="342"/>
      <c r="AX361" s="342"/>
      <c r="AY361" s="342"/>
      <c r="AZ361" s="342"/>
      <c r="BA361" s="342"/>
      <c r="BB361" s="342"/>
      <c r="BC361" s="342"/>
      <c r="BD361" s="343"/>
      <c r="BE361" s="341"/>
      <c r="BF361" s="342"/>
      <c r="BG361" s="342"/>
      <c r="BH361" s="342"/>
      <c r="BI361" s="342">
        <v>51.417740000000002</v>
      </c>
      <c r="BJ361" s="342"/>
      <c r="BK361" s="342"/>
      <c r="BL361" s="342"/>
      <c r="BM361" s="343"/>
    </row>
    <row r="362" spans="29:65" x14ac:dyDescent="0.45">
      <c r="AC362" s="7">
        <v>2.5874999999999999</v>
      </c>
      <c r="AD362" s="341"/>
      <c r="AE362" s="342"/>
      <c r="AF362" s="342"/>
      <c r="AG362" s="342"/>
      <c r="AH362" s="342"/>
      <c r="AI362" s="342"/>
      <c r="AJ362" s="342"/>
      <c r="AK362" s="342"/>
      <c r="AL362" s="343"/>
      <c r="AM362" s="341"/>
      <c r="AN362" s="342"/>
      <c r="AO362" s="342"/>
      <c r="AP362" s="342"/>
      <c r="AQ362" s="342"/>
      <c r="AR362" s="342"/>
      <c r="AS362" s="342"/>
      <c r="AT362" s="342"/>
      <c r="AU362" s="343"/>
      <c r="AV362" s="341"/>
      <c r="AW362" s="342"/>
      <c r="AX362" s="342"/>
      <c r="AY362" s="342"/>
      <c r="AZ362" s="342"/>
      <c r="BA362" s="342"/>
      <c r="BB362" s="342"/>
      <c r="BC362" s="342"/>
      <c r="BD362" s="343"/>
      <c r="BE362" s="341"/>
      <c r="BF362" s="342"/>
      <c r="BG362" s="342"/>
      <c r="BH362" s="342"/>
      <c r="BI362" s="342">
        <v>37.157470000000004</v>
      </c>
      <c r="BJ362" s="342"/>
      <c r="BK362" s="342"/>
      <c r="BL362" s="342"/>
      <c r="BM362" s="343"/>
    </row>
    <row r="363" spans="29:65" x14ac:dyDescent="0.45">
      <c r="AC363" s="7">
        <v>1.29375</v>
      </c>
      <c r="AD363" s="341"/>
      <c r="AE363" s="342"/>
      <c r="AF363" s="342"/>
      <c r="AG363" s="342"/>
      <c r="AH363" s="342"/>
      <c r="AI363" s="342"/>
      <c r="AJ363" s="342"/>
      <c r="AK363" s="342"/>
      <c r="AL363" s="343"/>
      <c r="AM363" s="341"/>
      <c r="AN363" s="342"/>
      <c r="AO363" s="342"/>
      <c r="AP363" s="342"/>
      <c r="AQ363" s="342"/>
      <c r="AR363" s="342"/>
      <c r="AS363" s="342"/>
      <c r="AT363" s="342"/>
      <c r="AU363" s="343"/>
      <c r="AV363" s="341"/>
      <c r="AW363" s="342"/>
      <c r="AX363" s="342"/>
      <c r="AY363" s="342"/>
      <c r="AZ363" s="342"/>
      <c r="BA363" s="342"/>
      <c r="BB363" s="342"/>
      <c r="BC363" s="342"/>
      <c r="BD363" s="343"/>
      <c r="BE363" s="341"/>
      <c r="BF363" s="342"/>
      <c r="BG363" s="342"/>
      <c r="BH363" s="342"/>
      <c r="BI363" s="342">
        <v>25.27702</v>
      </c>
      <c r="BJ363" s="342"/>
      <c r="BK363" s="342"/>
      <c r="BL363" s="342"/>
      <c r="BM363" s="343"/>
    </row>
    <row r="364" spans="29:65" x14ac:dyDescent="0.45">
      <c r="AC364" s="7">
        <v>0.64687499999999998</v>
      </c>
      <c r="AD364" s="341"/>
      <c r="AE364" s="342"/>
      <c r="AF364" s="342"/>
      <c r="AG364" s="342"/>
      <c r="AH364" s="342"/>
      <c r="AI364" s="342"/>
      <c r="AJ364" s="342"/>
      <c r="AK364" s="342"/>
      <c r="AL364" s="343"/>
      <c r="AM364" s="341"/>
      <c r="AN364" s="342"/>
      <c r="AO364" s="342"/>
      <c r="AP364" s="342"/>
      <c r="AQ364" s="342"/>
      <c r="AR364" s="342"/>
      <c r="AS364" s="342"/>
      <c r="AT364" s="342"/>
      <c r="AU364" s="343"/>
      <c r="AV364" s="341"/>
      <c r="AW364" s="342"/>
      <c r="AX364" s="342"/>
      <c r="AY364" s="342"/>
      <c r="AZ364" s="342"/>
      <c r="BA364" s="342"/>
      <c r="BB364" s="342"/>
      <c r="BC364" s="342"/>
      <c r="BD364" s="343"/>
      <c r="BE364" s="341"/>
      <c r="BF364" s="342"/>
      <c r="BG364" s="342"/>
      <c r="BH364" s="342"/>
      <c r="BI364" s="342">
        <v>17.273879999999998</v>
      </c>
      <c r="BJ364" s="342"/>
      <c r="BK364" s="342"/>
      <c r="BL364" s="342"/>
      <c r="BM364" s="343"/>
    </row>
    <row r="365" spans="29:65" x14ac:dyDescent="0.45">
      <c r="AC365" s="7">
        <v>0.323438</v>
      </c>
      <c r="AD365" s="341"/>
      <c r="AE365" s="342"/>
      <c r="AF365" s="342"/>
      <c r="AG365" s="342"/>
      <c r="AH365" s="342"/>
      <c r="AI365" s="342"/>
      <c r="AJ365" s="342"/>
      <c r="AK365" s="342"/>
      <c r="AL365" s="343"/>
      <c r="AM365" s="341"/>
      <c r="AN365" s="342"/>
      <c r="AO365" s="342"/>
      <c r="AP365" s="342"/>
      <c r="AQ365" s="342"/>
      <c r="AR365" s="342"/>
      <c r="AS365" s="342"/>
      <c r="AT365" s="342"/>
      <c r="AU365" s="343"/>
      <c r="AV365" s="341"/>
      <c r="AW365" s="342"/>
      <c r="AX365" s="342"/>
      <c r="AY365" s="342"/>
      <c r="AZ365" s="342"/>
      <c r="BA365" s="342"/>
      <c r="BB365" s="342"/>
      <c r="BC365" s="342"/>
      <c r="BD365" s="343"/>
      <c r="BE365" s="341"/>
      <c r="BF365" s="342"/>
      <c r="BG365" s="342"/>
      <c r="BH365" s="342"/>
      <c r="BI365" s="342">
        <v>12.731719999999999</v>
      </c>
      <c r="BJ365" s="342"/>
      <c r="BK365" s="342"/>
      <c r="BL365" s="342"/>
      <c r="BM365" s="343"/>
    </row>
    <row r="366" spans="29:65" x14ac:dyDescent="0.45">
      <c r="AC366" s="7">
        <v>0.161719</v>
      </c>
      <c r="AD366" s="341"/>
      <c r="AE366" s="342"/>
      <c r="AF366" s="342"/>
      <c r="AG366" s="342"/>
      <c r="AH366" s="342"/>
      <c r="AI366" s="342"/>
      <c r="AJ366" s="342"/>
      <c r="AK366" s="342"/>
      <c r="AL366" s="343"/>
      <c r="AM366" s="341"/>
      <c r="AN366" s="342"/>
      <c r="AO366" s="342"/>
      <c r="AP366" s="342"/>
      <c r="AQ366" s="342"/>
      <c r="AR366" s="342"/>
      <c r="AS366" s="342"/>
      <c r="AT366" s="342"/>
      <c r="AU366" s="343"/>
      <c r="AV366" s="341"/>
      <c r="AW366" s="342"/>
      <c r="AX366" s="342"/>
      <c r="AY366" s="342"/>
      <c r="AZ366" s="342"/>
      <c r="BA366" s="342"/>
      <c r="BB366" s="342"/>
      <c r="BC366" s="342"/>
      <c r="BD366" s="343"/>
      <c r="BE366" s="341"/>
      <c r="BF366" s="342"/>
      <c r="BG366" s="342"/>
      <c r="BH366" s="342"/>
      <c r="BI366" s="342">
        <v>8.8233470000000001</v>
      </c>
      <c r="BJ366" s="342"/>
      <c r="BK366" s="342"/>
      <c r="BL366" s="342"/>
      <c r="BM366" s="343"/>
    </row>
    <row r="367" spans="29:65" x14ac:dyDescent="0.45">
      <c r="AC367" s="7">
        <v>8.0859E-2</v>
      </c>
      <c r="AD367" s="341"/>
      <c r="AE367" s="342"/>
      <c r="AF367" s="342"/>
      <c r="AG367" s="342"/>
      <c r="AH367" s="342"/>
      <c r="AI367" s="342"/>
      <c r="AJ367" s="342"/>
      <c r="AK367" s="342"/>
      <c r="AL367" s="343"/>
      <c r="AM367" s="341"/>
      <c r="AN367" s="342"/>
      <c r="AO367" s="342"/>
      <c r="AP367" s="342"/>
      <c r="AQ367" s="342"/>
      <c r="AR367" s="342"/>
      <c r="AS367" s="342"/>
      <c r="AT367" s="342"/>
      <c r="AU367" s="343"/>
      <c r="AV367" s="341"/>
      <c r="AW367" s="342"/>
      <c r="AX367" s="342"/>
      <c r="AY367" s="342"/>
      <c r="AZ367" s="342"/>
      <c r="BA367" s="342"/>
      <c r="BB367" s="342"/>
      <c r="BC367" s="342"/>
      <c r="BD367" s="343"/>
      <c r="BE367" s="341"/>
      <c r="BF367" s="342"/>
      <c r="BG367" s="342"/>
      <c r="BH367" s="342"/>
      <c r="BI367" s="342">
        <v>3.9736129999999998</v>
      </c>
      <c r="BJ367" s="342"/>
      <c r="BK367" s="342"/>
      <c r="BL367" s="342"/>
      <c r="BM367" s="343"/>
    </row>
    <row r="368" spans="29:65" x14ac:dyDescent="0.45">
      <c r="AC368" s="7">
        <v>4.0430000000000001E-2</v>
      </c>
      <c r="AD368" s="341"/>
      <c r="AE368" s="342"/>
      <c r="AF368" s="342"/>
      <c r="AG368" s="342"/>
      <c r="AH368" s="342"/>
      <c r="AI368" s="342"/>
      <c r="AJ368" s="342"/>
      <c r="AK368" s="342"/>
      <c r="AL368" s="343"/>
      <c r="AM368" s="341"/>
      <c r="AN368" s="342"/>
      <c r="AO368" s="342"/>
      <c r="AP368" s="342"/>
      <c r="AQ368" s="342"/>
      <c r="AR368" s="342"/>
      <c r="AS368" s="342"/>
      <c r="AT368" s="342"/>
      <c r="AU368" s="343"/>
      <c r="AV368" s="341"/>
      <c r="AW368" s="342"/>
      <c r="AX368" s="342"/>
      <c r="AY368" s="342"/>
      <c r="AZ368" s="342"/>
      <c r="BA368" s="342"/>
      <c r="BB368" s="342"/>
      <c r="BC368" s="342"/>
      <c r="BD368" s="343"/>
      <c r="BE368" s="341"/>
      <c r="BF368" s="342"/>
      <c r="BG368" s="342"/>
      <c r="BH368" s="342"/>
      <c r="BI368" s="342">
        <v>3.2745799999999998</v>
      </c>
      <c r="BJ368" s="342"/>
      <c r="BK368" s="342"/>
      <c r="BL368" s="342"/>
      <c r="BM368" s="343"/>
    </row>
    <row r="369" spans="29:65" x14ac:dyDescent="0.45">
      <c r="AC369" s="7">
        <v>2.0215E-2</v>
      </c>
      <c r="AD369" s="341"/>
      <c r="AE369" s="342"/>
      <c r="AF369" s="342"/>
      <c r="AG369" s="342"/>
      <c r="AH369" s="342"/>
      <c r="AI369" s="342"/>
      <c r="AJ369" s="342"/>
      <c r="AK369" s="342"/>
      <c r="AL369" s="343"/>
      <c r="AM369" s="341"/>
      <c r="AN369" s="342"/>
      <c r="AO369" s="342"/>
      <c r="AP369" s="342"/>
      <c r="AQ369" s="342"/>
      <c r="AR369" s="342"/>
      <c r="AS369" s="342"/>
      <c r="AT369" s="342"/>
      <c r="AU369" s="343"/>
      <c r="AV369" s="341"/>
      <c r="AW369" s="342"/>
      <c r="AX369" s="342"/>
      <c r="AY369" s="342"/>
      <c r="AZ369" s="342"/>
      <c r="BA369" s="342"/>
      <c r="BB369" s="342"/>
      <c r="BC369" s="342"/>
      <c r="BD369" s="343"/>
      <c r="BE369" s="341"/>
      <c r="BF369" s="342"/>
      <c r="BG369" s="342"/>
      <c r="BH369" s="342"/>
      <c r="BI369" s="342">
        <v>-0.18951999999999999</v>
      </c>
      <c r="BJ369" s="342"/>
      <c r="BK369" s="342"/>
      <c r="BL369" s="342"/>
      <c r="BM369" s="343"/>
    </row>
    <row r="370" spans="29:65" x14ac:dyDescent="0.45">
      <c r="AC370" s="7">
        <v>1.0107E-2</v>
      </c>
      <c r="AD370" s="341"/>
      <c r="AE370" s="342"/>
      <c r="AF370" s="342"/>
      <c r="AG370" s="342"/>
      <c r="AH370" s="342"/>
      <c r="AI370" s="342"/>
      <c r="AJ370" s="342"/>
      <c r="AK370" s="342"/>
      <c r="AL370" s="343"/>
      <c r="AM370" s="341"/>
      <c r="AN370" s="342"/>
      <c r="AO370" s="342"/>
      <c r="AP370" s="342"/>
      <c r="AQ370" s="342"/>
      <c r="AR370" s="342"/>
      <c r="AS370" s="342"/>
      <c r="AT370" s="342"/>
      <c r="AU370" s="343"/>
      <c r="AV370" s="341"/>
      <c r="AW370" s="342"/>
      <c r="AX370" s="342"/>
      <c r="AY370" s="342"/>
      <c r="AZ370" s="342"/>
      <c r="BA370" s="342"/>
      <c r="BB370" s="342"/>
      <c r="BC370" s="342"/>
      <c r="BD370" s="343"/>
      <c r="BE370" s="341"/>
      <c r="BF370" s="342"/>
      <c r="BG370" s="342"/>
      <c r="BH370" s="342"/>
      <c r="BI370" s="342">
        <v>-1.553E-2</v>
      </c>
      <c r="BJ370" s="342"/>
      <c r="BK370" s="342"/>
      <c r="BL370" s="342"/>
      <c r="BM370" s="343"/>
    </row>
    <row r="371" spans="29:65" x14ac:dyDescent="0.45">
      <c r="AC371" s="7">
        <v>10.95</v>
      </c>
      <c r="AD371" s="341"/>
      <c r="AE371" s="342"/>
      <c r="AF371" s="342"/>
      <c r="AG371" s="342"/>
      <c r="AH371" s="342"/>
      <c r="AI371" s="342"/>
      <c r="AJ371" s="342"/>
      <c r="AK371" s="342"/>
      <c r="AL371" s="343"/>
      <c r="AM371" s="341"/>
      <c r="AN371" s="342"/>
      <c r="AO371" s="342"/>
      <c r="AP371" s="342"/>
      <c r="AQ371" s="342"/>
      <c r="AR371" s="342"/>
      <c r="AS371" s="342"/>
      <c r="AT371" s="342"/>
      <c r="AU371" s="343"/>
      <c r="AV371" s="341"/>
      <c r="AW371" s="342"/>
      <c r="AX371" s="342"/>
      <c r="AY371" s="342"/>
      <c r="AZ371" s="342"/>
      <c r="BA371" s="342"/>
      <c r="BB371" s="342"/>
      <c r="BC371" s="342"/>
      <c r="BD371" s="343"/>
      <c r="BE371" s="341"/>
      <c r="BF371" s="342"/>
      <c r="BG371" s="342"/>
      <c r="BH371" s="342"/>
      <c r="BI371" s="342"/>
      <c r="BJ371" s="344" t="s">
        <v>328</v>
      </c>
      <c r="BK371" s="342"/>
      <c r="BL371" s="342"/>
      <c r="BM371" s="343"/>
    </row>
    <row r="372" spans="29:65" x14ac:dyDescent="0.45">
      <c r="AC372" s="7">
        <v>5.4749999999999996</v>
      </c>
      <c r="AD372" s="341"/>
      <c r="AE372" s="342"/>
      <c r="AF372" s="342"/>
      <c r="AG372" s="342"/>
      <c r="AH372" s="342"/>
      <c r="AI372" s="342"/>
      <c r="AJ372" s="342"/>
      <c r="AK372" s="342"/>
      <c r="AL372" s="343"/>
      <c r="AM372" s="341"/>
      <c r="AN372" s="342"/>
      <c r="AO372" s="342"/>
      <c r="AP372" s="342"/>
      <c r="AQ372" s="342"/>
      <c r="AR372" s="342"/>
      <c r="AS372" s="342"/>
      <c r="AT372" s="342"/>
      <c r="AU372" s="343"/>
      <c r="AV372" s="341"/>
      <c r="AW372" s="342"/>
      <c r="AX372" s="342"/>
      <c r="AY372" s="342"/>
      <c r="AZ372" s="342"/>
      <c r="BA372" s="342"/>
      <c r="BB372" s="342"/>
      <c r="BC372" s="342"/>
      <c r="BD372" s="343"/>
      <c r="BE372" s="341"/>
      <c r="BF372" s="342"/>
      <c r="BG372" s="342"/>
      <c r="BH372" s="342"/>
      <c r="BI372" s="342"/>
      <c r="BJ372" s="344" t="s">
        <v>329</v>
      </c>
      <c r="BK372" s="342"/>
      <c r="BL372" s="342"/>
      <c r="BM372" s="343"/>
    </row>
    <row r="373" spans="29:65" x14ac:dyDescent="0.45">
      <c r="AC373" s="7">
        <v>2.7374999999999998</v>
      </c>
      <c r="AD373" s="341"/>
      <c r="AE373" s="342"/>
      <c r="AF373" s="342"/>
      <c r="AG373" s="342"/>
      <c r="AH373" s="342"/>
      <c r="AI373" s="342"/>
      <c r="AJ373" s="342"/>
      <c r="AK373" s="342"/>
      <c r="AL373" s="343"/>
      <c r="AM373" s="341"/>
      <c r="AN373" s="342"/>
      <c r="AO373" s="342"/>
      <c r="AP373" s="342"/>
      <c r="AQ373" s="342"/>
      <c r="AR373" s="342"/>
      <c r="AS373" s="342"/>
      <c r="AT373" s="342"/>
      <c r="AU373" s="343"/>
      <c r="AV373" s="341"/>
      <c r="AW373" s="342"/>
      <c r="AX373" s="342"/>
      <c r="AY373" s="342"/>
      <c r="AZ373" s="342"/>
      <c r="BA373" s="342"/>
      <c r="BB373" s="342"/>
      <c r="BC373" s="342"/>
      <c r="BD373" s="343"/>
      <c r="BE373" s="341"/>
      <c r="BF373" s="342"/>
      <c r="BG373" s="342"/>
      <c r="BH373" s="342"/>
      <c r="BI373" s="342"/>
      <c r="BJ373" s="344" t="s">
        <v>330</v>
      </c>
      <c r="BK373" s="342"/>
      <c r="BL373" s="342"/>
      <c r="BM373" s="343"/>
    </row>
    <row r="374" spans="29:65" x14ac:dyDescent="0.45">
      <c r="AC374" s="7">
        <v>1.3687499999999999</v>
      </c>
      <c r="AD374" s="341"/>
      <c r="AE374" s="342"/>
      <c r="AF374" s="342"/>
      <c r="AG374" s="342"/>
      <c r="AH374" s="342"/>
      <c r="AI374" s="342"/>
      <c r="AJ374" s="342"/>
      <c r="AK374" s="342"/>
      <c r="AL374" s="343"/>
      <c r="AM374" s="341"/>
      <c r="AN374" s="342"/>
      <c r="AO374" s="342"/>
      <c r="AP374" s="342"/>
      <c r="AQ374" s="342"/>
      <c r="AR374" s="342"/>
      <c r="AS374" s="342"/>
      <c r="AT374" s="342"/>
      <c r="AU374" s="343"/>
      <c r="AV374" s="341"/>
      <c r="AW374" s="342"/>
      <c r="AX374" s="342"/>
      <c r="AY374" s="342"/>
      <c r="AZ374" s="342"/>
      <c r="BA374" s="342"/>
      <c r="BB374" s="342"/>
      <c r="BC374" s="342"/>
      <c r="BD374" s="343"/>
      <c r="BE374" s="341"/>
      <c r="BF374" s="342"/>
      <c r="BG374" s="342"/>
      <c r="BH374" s="342"/>
      <c r="BI374" s="342"/>
      <c r="BJ374" s="344" t="s">
        <v>331</v>
      </c>
      <c r="BK374" s="342"/>
      <c r="BL374" s="342"/>
      <c r="BM374" s="343"/>
    </row>
    <row r="375" spans="29:65" x14ac:dyDescent="0.45">
      <c r="AC375" s="7">
        <v>0.68437499999999996</v>
      </c>
      <c r="AD375" s="341"/>
      <c r="AE375" s="342"/>
      <c r="AF375" s="342"/>
      <c r="AG375" s="342"/>
      <c r="AH375" s="342"/>
      <c r="AI375" s="342"/>
      <c r="AJ375" s="342"/>
      <c r="AK375" s="342"/>
      <c r="AL375" s="343"/>
      <c r="AM375" s="341"/>
      <c r="AN375" s="342"/>
      <c r="AO375" s="342"/>
      <c r="AP375" s="342"/>
      <c r="AQ375" s="342"/>
      <c r="AR375" s="342"/>
      <c r="AS375" s="342"/>
      <c r="AT375" s="342"/>
      <c r="AU375" s="343"/>
      <c r="AV375" s="341"/>
      <c r="AW375" s="342"/>
      <c r="AX375" s="342"/>
      <c r="AY375" s="342"/>
      <c r="AZ375" s="342"/>
      <c r="BA375" s="342"/>
      <c r="BB375" s="342"/>
      <c r="BC375" s="342"/>
      <c r="BD375" s="343"/>
      <c r="BE375" s="341"/>
      <c r="BF375" s="342"/>
      <c r="BG375" s="342"/>
      <c r="BH375" s="342"/>
      <c r="BI375" s="342"/>
      <c r="BJ375" s="344" t="s">
        <v>332</v>
      </c>
      <c r="BK375" s="342"/>
      <c r="BL375" s="342"/>
      <c r="BM375" s="343"/>
    </row>
    <row r="376" spans="29:65" x14ac:dyDescent="0.45">
      <c r="AC376" s="7">
        <v>0.34218799999999999</v>
      </c>
      <c r="AD376" s="341"/>
      <c r="AE376" s="342"/>
      <c r="AF376" s="342"/>
      <c r="AG376" s="342"/>
      <c r="AH376" s="342"/>
      <c r="AI376" s="342"/>
      <c r="AJ376" s="342"/>
      <c r="AK376" s="342"/>
      <c r="AL376" s="343"/>
      <c r="AM376" s="341"/>
      <c r="AN376" s="342"/>
      <c r="AO376" s="342"/>
      <c r="AP376" s="342"/>
      <c r="AQ376" s="342"/>
      <c r="AR376" s="342"/>
      <c r="AS376" s="342"/>
      <c r="AT376" s="342"/>
      <c r="AU376" s="343"/>
      <c r="AV376" s="341"/>
      <c r="AW376" s="342"/>
      <c r="AX376" s="342"/>
      <c r="AY376" s="342"/>
      <c r="AZ376" s="342"/>
      <c r="BA376" s="342"/>
      <c r="BB376" s="342"/>
      <c r="BC376" s="342"/>
      <c r="BD376" s="343"/>
      <c r="BE376" s="341"/>
      <c r="BF376" s="342"/>
      <c r="BG376" s="342"/>
      <c r="BH376" s="342"/>
      <c r="BI376" s="342"/>
      <c r="BJ376" s="344" t="s">
        <v>333</v>
      </c>
      <c r="BK376" s="342"/>
      <c r="BL376" s="342"/>
      <c r="BM376" s="343"/>
    </row>
    <row r="377" spans="29:65" x14ac:dyDescent="0.45">
      <c r="AC377" s="7">
        <v>0.171094</v>
      </c>
      <c r="AD377" s="341"/>
      <c r="AE377" s="342"/>
      <c r="AF377" s="342"/>
      <c r="AG377" s="342"/>
      <c r="AH377" s="342"/>
      <c r="AI377" s="342"/>
      <c r="AJ377" s="342"/>
      <c r="AK377" s="342"/>
      <c r="AL377" s="343"/>
      <c r="AM377" s="341"/>
      <c r="AN377" s="342"/>
      <c r="AO377" s="342"/>
      <c r="AP377" s="342"/>
      <c r="AQ377" s="342"/>
      <c r="AR377" s="342"/>
      <c r="AS377" s="342"/>
      <c r="AT377" s="342"/>
      <c r="AU377" s="343"/>
      <c r="AV377" s="341"/>
      <c r="AW377" s="342"/>
      <c r="AX377" s="342"/>
      <c r="AY377" s="342"/>
      <c r="AZ377" s="342"/>
      <c r="BA377" s="342"/>
      <c r="BB377" s="342"/>
      <c r="BC377" s="342"/>
      <c r="BD377" s="343"/>
      <c r="BE377" s="341"/>
      <c r="BF377" s="342"/>
      <c r="BG377" s="342"/>
      <c r="BH377" s="342"/>
      <c r="BI377" s="342"/>
      <c r="BJ377" s="344" t="s">
        <v>334</v>
      </c>
      <c r="BK377" s="342"/>
      <c r="BL377" s="342"/>
      <c r="BM377" s="343"/>
    </row>
    <row r="378" spans="29:65" x14ac:dyDescent="0.45">
      <c r="AC378" s="7">
        <v>8.5546999999999998E-2</v>
      </c>
      <c r="AD378" s="341"/>
      <c r="AE378" s="342"/>
      <c r="AF378" s="342"/>
      <c r="AG378" s="342"/>
      <c r="AH378" s="342"/>
      <c r="AI378" s="342"/>
      <c r="AJ378" s="342"/>
      <c r="AK378" s="342"/>
      <c r="AL378" s="343"/>
      <c r="AM378" s="341"/>
      <c r="AN378" s="342"/>
      <c r="AO378" s="342"/>
      <c r="AP378" s="342"/>
      <c r="AQ378" s="342"/>
      <c r="AR378" s="342"/>
      <c r="AS378" s="342"/>
      <c r="AT378" s="342"/>
      <c r="AU378" s="343"/>
      <c r="AV378" s="341"/>
      <c r="AW378" s="342"/>
      <c r="AX378" s="342"/>
      <c r="AY378" s="342"/>
      <c r="AZ378" s="342"/>
      <c r="BA378" s="342"/>
      <c r="BB378" s="342"/>
      <c r="BC378" s="342"/>
      <c r="BD378" s="343"/>
      <c r="BE378" s="341"/>
      <c r="BF378" s="342"/>
      <c r="BG378" s="342"/>
      <c r="BH378" s="342"/>
      <c r="BI378" s="342"/>
      <c r="BJ378" s="344" t="s">
        <v>335</v>
      </c>
      <c r="BK378" s="342"/>
      <c r="BL378" s="342"/>
      <c r="BM378" s="343"/>
    </row>
    <row r="379" spans="29:65" x14ac:dyDescent="0.45">
      <c r="AC379" s="7">
        <v>4.2772999999999999E-2</v>
      </c>
      <c r="AD379" s="341"/>
      <c r="AE379" s="342"/>
      <c r="AF379" s="342"/>
      <c r="AG379" s="342"/>
      <c r="AH379" s="342"/>
      <c r="AI379" s="342"/>
      <c r="AJ379" s="342"/>
      <c r="AK379" s="342"/>
      <c r="AL379" s="343"/>
      <c r="AM379" s="341"/>
      <c r="AN379" s="342"/>
      <c r="AO379" s="342"/>
      <c r="AP379" s="342"/>
      <c r="AQ379" s="342"/>
      <c r="AR379" s="342"/>
      <c r="AS379" s="342"/>
      <c r="AT379" s="342"/>
      <c r="AU379" s="343"/>
      <c r="AV379" s="341"/>
      <c r="AW379" s="342"/>
      <c r="AX379" s="342"/>
      <c r="AY379" s="342"/>
      <c r="AZ379" s="342"/>
      <c r="BA379" s="342"/>
      <c r="BB379" s="342"/>
      <c r="BC379" s="342"/>
      <c r="BD379" s="343"/>
      <c r="BE379" s="341"/>
      <c r="BF379" s="342"/>
      <c r="BG379" s="342"/>
      <c r="BH379" s="342"/>
      <c r="BI379" s="342"/>
      <c r="BJ379" s="344" t="s">
        <v>336</v>
      </c>
      <c r="BK379" s="342"/>
      <c r="BL379" s="342"/>
      <c r="BM379" s="343"/>
    </row>
    <row r="380" spans="29:65" x14ac:dyDescent="0.45">
      <c r="AC380" s="7">
        <v>2.1387E-2</v>
      </c>
      <c r="AD380" s="341"/>
      <c r="AE380" s="342"/>
      <c r="AF380" s="342"/>
      <c r="AG380" s="342"/>
      <c r="AH380" s="342"/>
      <c r="AI380" s="342"/>
      <c r="AJ380" s="342"/>
      <c r="AK380" s="342"/>
      <c r="AL380" s="343"/>
      <c r="AM380" s="341"/>
      <c r="AN380" s="342"/>
      <c r="AO380" s="342"/>
      <c r="AP380" s="342"/>
      <c r="AQ380" s="342"/>
      <c r="AR380" s="342"/>
      <c r="AS380" s="342"/>
      <c r="AT380" s="342"/>
      <c r="AU380" s="343"/>
      <c r="AV380" s="341"/>
      <c r="AW380" s="342"/>
      <c r="AX380" s="342"/>
      <c r="AY380" s="342"/>
      <c r="AZ380" s="342"/>
      <c r="BA380" s="342"/>
      <c r="BB380" s="342"/>
      <c r="BC380" s="342"/>
      <c r="BD380" s="343"/>
      <c r="BE380" s="341"/>
      <c r="BF380" s="342"/>
      <c r="BG380" s="342"/>
      <c r="BH380" s="342"/>
      <c r="BI380" s="342"/>
      <c r="BJ380" s="344" t="s">
        <v>337</v>
      </c>
      <c r="BK380" s="342"/>
      <c r="BL380" s="342"/>
      <c r="BM380" s="343"/>
    </row>
    <row r="381" spans="29:65" x14ac:dyDescent="0.45">
      <c r="AC381" s="7">
        <v>1.0692999999999999E-2</v>
      </c>
      <c r="AD381" s="341"/>
      <c r="AE381" s="342"/>
      <c r="AF381" s="342"/>
      <c r="AG381" s="342"/>
      <c r="AH381" s="342"/>
      <c r="AI381" s="342"/>
      <c r="AJ381" s="342"/>
      <c r="AK381" s="342"/>
      <c r="AL381" s="343"/>
      <c r="AM381" s="341"/>
      <c r="AN381" s="342"/>
      <c r="AO381" s="342"/>
      <c r="AP381" s="342"/>
      <c r="AQ381" s="342"/>
      <c r="AR381" s="342"/>
      <c r="AS381" s="342"/>
      <c r="AT381" s="342"/>
      <c r="AU381" s="343"/>
      <c r="AV381" s="341"/>
      <c r="AW381" s="342"/>
      <c r="AX381" s="342"/>
      <c r="AY381" s="342"/>
      <c r="AZ381" s="342"/>
      <c r="BA381" s="342"/>
      <c r="BB381" s="342"/>
      <c r="BC381" s="342"/>
      <c r="BD381" s="343"/>
      <c r="BE381" s="341"/>
      <c r="BF381" s="342"/>
      <c r="BG381" s="342"/>
      <c r="BH381" s="342"/>
      <c r="BI381" s="342"/>
      <c r="BJ381" s="344" t="s">
        <v>338</v>
      </c>
      <c r="BK381" s="342"/>
      <c r="BL381" s="342"/>
      <c r="BM381" s="343"/>
    </row>
    <row r="382" spans="29:65" x14ac:dyDescent="0.45">
      <c r="AC382" s="7">
        <v>13.8</v>
      </c>
      <c r="AD382" s="341"/>
      <c r="AE382" s="342"/>
      <c r="AF382" s="342"/>
      <c r="AG382" s="342"/>
      <c r="AH382" s="342"/>
      <c r="AI382" s="342"/>
      <c r="AJ382" s="342"/>
      <c r="AK382" s="342"/>
      <c r="AL382" s="343"/>
      <c r="AM382" s="341"/>
      <c r="AN382" s="342"/>
      <c r="AO382" s="342"/>
      <c r="AP382" s="342"/>
      <c r="AQ382" s="342"/>
      <c r="AR382" s="342"/>
      <c r="AS382" s="342"/>
      <c r="AT382" s="342"/>
      <c r="AU382" s="343"/>
      <c r="AV382" s="341"/>
      <c r="AW382" s="342"/>
      <c r="AX382" s="342"/>
      <c r="AY382" s="342"/>
      <c r="AZ382" s="342"/>
      <c r="BA382" s="342"/>
      <c r="BB382" s="342"/>
      <c r="BC382" s="342"/>
      <c r="BD382" s="343"/>
      <c r="BE382" s="341"/>
      <c r="BF382" s="342"/>
      <c r="BG382" s="342"/>
      <c r="BH382" s="342"/>
      <c r="BI382" s="342"/>
      <c r="BJ382" s="342"/>
      <c r="BK382" s="342">
        <v>52.555210000000002</v>
      </c>
      <c r="BL382" s="342"/>
      <c r="BM382" s="343"/>
    </row>
    <row r="383" spans="29:65" x14ac:dyDescent="0.45">
      <c r="AC383" s="7">
        <v>6.9</v>
      </c>
      <c r="AD383" s="341"/>
      <c r="AE383" s="342"/>
      <c r="AF383" s="342"/>
      <c r="AG383" s="342"/>
      <c r="AH383" s="342"/>
      <c r="AI383" s="342"/>
      <c r="AJ383" s="342"/>
      <c r="AK383" s="342"/>
      <c r="AL383" s="343"/>
      <c r="AM383" s="341"/>
      <c r="AN383" s="342"/>
      <c r="AO383" s="342"/>
      <c r="AP383" s="342"/>
      <c r="AQ383" s="342"/>
      <c r="AR383" s="342"/>
      <c r="AS383" s="342"/>
      <c r="AT383" s="342"/>
      <c r="AU383" s="343"/>
      <c r="AV383" s="341"/>
      <c r="AW383" s="342"/>
      <c r="AX383" s="342"/>
      <c r="AY383" s="342"/>
      <c r="AZ383" s="342"/>
      <c r="BA383" s="342"/>
      <c r="BB383" s="342"/>
      <c r="BC383" s="342"/>
      <c r="BD383" s="343"/>
      <c r="BE383" s="341"/>
      <c r="BF383" s="342"/>
      <c r="BG383" s="342"/>
      <c r="BH383" s="342"/>
      <c r="BI383" s="342"/>
      <c r="BJ383" s="342"/>
      <c r="BK383" s="342">
        <v>39.031559999999999</v>
      </c>
      <c r="BL383" s="342"/>
      <c r="BM383" s="343"/>
    </row>
    <row r="384" spans="29:65" x14ac:dyDescent="0.45">
      <c r="AC384" s="7">
        <v>3.45</v>
      </c>
      <c r="AD384" s="341"/>
      <c r="AE384" s="342"/>
      <c r="AF384" s="342"/>
      <c r="AG384" s="342"/>
      <c r="AH384" s="342"/>
      <c r="AI384" s="342"/>
      <c r="AJ384" s="342"/>
      <c r="AK384" s="342"/>
      <c r="AL384" s="343"/>
      <c r="AM384" s="341"/>
      <c r="AN384" s="342"/>
      <c r="AO384" s="342"/>
      <c r="AP384" s="342"/>
      <c r="AQ384" s="342"/>
      <c r="AR384" s="342"/>
      <c r="AS384" s="342"/>
      <c r="AT384" s="342"/>
      <c r="AU384" s="343"/>
      <c r="AV384" s="341"/>
      <c r="AW384" s="342"/>
      <c r="AX384" s="342"/>
      <c r="AY384" s="342"/>
      <c r="AZ384" s="342"/>
      <c r="BA384" s="342"/>
      <c r="BB384" s="342"/>
      <c r="BC384" s="342"/>
      <c r="BD384" s="343"/>
      <c r="BE384" s="341"/>
      <c r="BF384" s="342"/>
      <c r="BG384" s="342"/>
      <c r="BH384" s="342"/>
      <c r="BI384" s="342"/>
      <c r="BJ384" s="342"/>
      <c r="BK384" s="342">
        <v>31.14357</v>
      </c>
      <c r="BL384" s="342"/>
      <c r="BM384" s="343"/>
    </row>
    <row r="385" spans="29:65" x14ac:dyDescent="0.45">
      <c r="AC385" s="7">
        <v>1.7250000000000001</v>
      </c>
      <c r="AD385" s="341"/>
      <c r="AE385" s="342"/>
      <c r="AF385" s="342"/>
      <c r="AG385" s="342"/>
      <c r="AH385" s="342"/>
      <c r="AI385" s="342"/>
      <c r="AJ385" s="342"/>
      <c r="AK385" s="342"/>
      <c r="AL385" s="343"/>
      <c r="AM385" s="341"/>
      <c r="AN385" s="342"/>
      <c r="AO385" s="342"/>
      <c r="AP385" s="342"/>
      <c r="AQ385" s="342"/>
      <c r="AR385" s="342"/>
      <c r="AS385" s="342"/>
      <c r="AT385" s="342"/>
      <c r="AU385" s="343"/>
      <c r="AV385" s="341"/>
      <c r="AW385" s="342"/>
      <c r="AX385" s="342"/>
      <c r="AY385" s="342"/>
      <c r="AZ385" s="342"/>
      <c r="BA385" s="342"/>
      <c r="BB385" s="342"/>
      <c r="BC385" s="342"/>
      <c r="BD385" s="343"/>
      <c r="BE385" s="341"/>
      <c r="BF385" s="342"/>
      <c r="BG385" s="342"/>
      <c r="BH385" s="342"/>
      <c r="BI385" s="342"/>
      <c r="BJ385" s="342"/>
      <c r="BK385" s="342">
        <v>23.599640000000001</v>
      </c>
      <c r="BL385" s="342"/>
      <c r="BM385" s="343"/>
    </row>
    <row r="386" spans="29:65" x14ac:dyDescent="0.45">
      <c r="AC386" s="7">
        <v>0.86250000000000004</v>
      </c>
      <c r="AD386" s="341"/>
      <c r="AE386" s="342"/>
      <c r="AF386" s="342"/>
      <c r="AG386" s="342"/>
      <c r="AH386" s="342"/>
      <c r="AI386" s="342"/>
      <c r="AJ386" s="342"/>
      <c r="AK386" s="342"/>
      <c r="AL386" s="343"/>
      <c r="AM386" s="341"/>
      <c r="AN386" s="342"/>
      <c r="AO386" s="342"/>
      <c r="AP386" s="342"/>
      <c r="AQ386" s="342"/>
      <c r="AR386" s="342"/>
      <c r="AS386" s="342"/>
      <c r="AT386" s="342"/>
      <c r="AU386" s="343"/>
      <c r="AV386" s="341"/>
      <c r="AW386" s="342"/>
      <c r="AX386" s="342"/>
      <c r="AY386" s="342"/>
      <c r="AZ386" s="342"/>
      <c r="BA386" s="342"/>
      <c r="BB386" s="342"/>
      <c r="BC386" s="342"/>
      <c r="BD386" s="343"/>
      <c r="BE386" s="341"/>
      <c r="BF386" s="342"/>
      <c r="BG386" s="342"/>
      <c r="BH386" s="342"/>
      <c r="BI386" s="342"/>
      <c r="BJ386" s="342"/>
      <c r="BK386" s="342">
        <v>15.590579999999999</v>
      </c>
      <c r="BL386" s="342"/>
      <c r="BM386" s="343"/>
    </row>
    <row r="387" spans="29:65" x14ac:dyDescent="0.45">
      <c r="AC387" s="7">
        <v>0.43125000000000002</v>
      </c>
      <c r="AD387" s="341"/>
      <c r="AE387" s="342"/>
      <c r="AF387" s="342"/>
      <c r="AG387" s="342"/>
      <c r="AH387" s="342"/>
      <c r="AI387" s="342"/>
      <c r="AJ387" s="342"/>
      <c r="AK387" s="342"/>
      <c r="AL387" s="343"/>
      <c r="AM387" s="341"/>
      <c r="AN387" s="342"/>
      <c r="AO387" s="342"/>
      <c r="AP387" s="342"/>
      <c r="AQ387" s="342"/>
      <c r="AR387" s="342"/>
      <c r="AS387" s="342"/>
      <c r="AT387" s="342"/>
      <c r="AU387" s="343"/>
      <c r="AV387" s="341"/>
      <c r="AW387" s="342"/>
      <c r="AX387" s="342"/>
      <c r="AY387" s="342"/>
      <c r="AZ387" s="342"/>
      <c r="BA387" s="342"/>
      <c r="BB387" s="342"/>
      <c r="BC387" s="342"/>
      <c r="BD387" s="343"/>
      <c r="BE387" s="341"/>
      <c r="BF387" s="342"/>
      <c r="BG387" s="342"/>
      <c r="BH387" s="342"/>
      <c r="BI387" s="342"/>
      <c r="BJ387" s="342"/>
      <c r="BK387" s="342">
        <v>10.592090000000001</v>
      </c>
      <c r="BL387" s="342"/>
      <c r="BM387" s="343"/>
    </row>
    <row r="388" spans="29:65" x14ac:dyDescent="0.45">
      <c r="AC388" s="7">
        <v>0.21562500000000001</v>
      </c>
      <c r="AD388" s="341"/>
      <c r="AE388" s="342"/>
      <c r="AF388" s="342"/>
      <c r="AG388" s="342"/>
      <c r="AH388" s="342"/>
      <c r="AI388" s="342"/>
      <c r="AJ388" s="342"/>
      <c r="AK388" s="342"/>
      <c r="AL388" s="343"/>
      <c r="AM388" s="341"/>
      <c r="AN388" s="342"/>
      <c r="AO388" s="342"/>
      <c r="AP388" s="342"/>
      <c r="AQ388" s="342"/>
      <c r="AR388" s="342"/>
      <c r="AS388" s="342"/>
      <c r="AT388" s="342"/>
      <c r="AU388" s="343"/>
      <c r="AV388" s="341"/>
      <c r="AW388" s="342"/>
      <c r="AX388" s="342"/>
      <c r="AY388" s="342"/>
      <c r="AZ388" s="342"/>
      <c r="BA388" s="342"/>
      <c r="BB388" s="342"/>
      <c r="BC388" s="342"/>
      <c r="BD388" s="343"/>
      <c r="BE388" s="341"/>
      <c r="BF388" s="342"/>
      <c r="BG388" s="342"/>
      <c r="BH388" s="342"/>
      <c r="BI388" s="342"/>
      <c r="BJ388" s="342"/>
      <c r="BK388" s="342">
        <v>7.3139180000000001</v>
      </c>
      <c r="BL388" s="342"/>
      <c r="BM388" s="343"/>
    </row>
    <row r="389" spans="29:65" x14ac:dyDescent="0.45">
      <c r="AC389" s="7">
        <v>0.10781300000000001</v>
      </c>
      <c r="AD389" s="341"/>
      <c r="AE389" s="342"/>
      <c r="AF389" s="342"/>
      <c r="AG389" s="342"/>
      <c r="AH389" s="342"/>
      <c r="AI389" s="342"/>
      <c r="AJ389" s="342"/>
      <c r="AK389" s="342"/>
      <c r="AL389" s="343"/>
      <c r="AM389" s="341"/>
      <c r="AN389" s="342"/>
      <c r="AO389" s="342"/>
      <c r="AP389" s="342"/>
      <c r="AQ389" s="342"/>
      <c r="AR389" s="342"/>
      <c r="AS389" s="342"/>
      <c r="AT389" s="342"/>
      <c r="AU389" s="343"/>
      <c r="AV389" s="341"/>
      <c r="AW389" s="342"/>
      <c r="AX389" s="342"/>
      <c r="AY389" s="342"/>
      <c r="AZ389" s="342"/>
      <c r="BA389" s="342"/>
      <c r="BB389" s="342"/>
      <c r="BC389" s="342"/>
      <c r="BD389" s="343"/>
      <c r="BE389" s="341"/>
      <c r="BF389" s="342"/>
      <c r="BG389" s="342"/>
      <c r="BH389" s="342"/>
      <c r="BI389" s="342"/>
      <c r="BJ389" s="342"/>
      <c r="BK389" s="342">
        <v>5.7656280000000004</v>
      </c>
      <c r="BL389" s="342"/>
      <c r="BM389" s="343"/>
    </row>
    <row r="390" spans="29:65" x14ac:dyDescent="0.45">
      <c r="AC390" s="7">
        <v>5.3906000000000003E-2</v>
      </c>
      <c r="AD390" s="341"/>
      <c r="AE390" s="342"/>
      <c r="AF390" s="342"/>
      <c r="AG390" s="342"/>
      <c r="AH390" s="342"/>
      <c r="AI390" s="342"/>
      <c r="AJ390" s="342"/>
      <c r="AK390" s="342"/>
      <c r="AL390" s="343"/>
      <c r="AM390" s="341"/>
      <c r="AN390" s="342"/>
      <c r="AO390" s="342"/>
      <c r="AP390" s="342"/>
      <c r="AQ390" s="342"/>
      <c r="AR390" s="342"/>
      <c r="AS390" s="342"/>
      <c r="AT390" s="342"/>
      <c r="AU390" s="343"/>
      <c r="AV390" s="341"/>
      <c r="AW390" s="342"/>
      <c r="AX390" s="342"/>
      <c r="AY390" s="342"/>
      <c r="AZ390" s="342"/>
      <c r="BA390" s="342"/>
      <c r="BB390" s="342"/>
      <c r="BC390" s="342"/>
      <c r="BD390" s="343"/>
      <c r="BE390" s="341"/>
      <c r="BF390" s="342"/>
      <c r="BG390" s="342"/>
      <c r="BH390" s="342"/>
      <c r="BI390" s="342"/>
      <c r="BJ390" s="342"/>
      <c r="BK390" s="342">
        <v>1.197217</v>
      </c>
      <c r="BL390" s="342"/>
      <c r="BM390" s="343"/>
    </row>
    <row r="391" spans="29:65" x14ac:dyDescent="0.45">
      <c r="AC391" s="7">
        <v>2.6953000000000001E-2</v>
      </c>
      <c r="AD391" s="341"/>
      <c r="AE391" s="342"/>
      <c r="AF391" s="342"/>
      <c r="AG391" s="342"/>
      <c r="AH391" s="342"/>
      <c r="AI391" s="342"/>
      <c r="AJ391" s="342"/>
      <c r="AK391" s="342"/>
      <c r="AL391" s="343"/>
      <c r="AM391" s="341"/>
      <c r="AN391" s="342"/>
      <c r="AO391" s="342"/>
      <c r="AP391" s="342"/>
      <c r="AQ391" s="342"/>
      <c r="AR391" s="342"/>
      <c r="AS391" s="342"/>
      <c r="AT391" s="342"/>
      <c r="AU391" s="343"/>
      <c r="AV391" s="341"/>
      <c r="AW391" s="342"/>
      <c r="AX391" s="342"/>
      <c r="AY391" s="342"/>
      <c r="AZ391" s="342"/>
      <c r="BA391" s="342"/>
      <c r="BB391" s="342"/>
      <c r="BC391" s="342"/>
      <c r="BD391" s="343"/>
      <c r="BE391" s="341"/>
      <c r="BF391" s="342"/>
      <c r="BG391" s="342"/>
      <c r="BH391" s="342"/>
      <c r="BI391" s="342"/>
      <c r="BJ391" s="342"/>
      <c r="BK391" s="342">
        <v>1.117572</v>
      </c>
      <c r="BL391" s="342"/>
      <c r="BM391" s="343"/>
    </row>
    <row r="392" spans="29:65" x14ac:dyDescent="0.45">
      <c r="AC392" s="7">
        <v>1.3476999999999999E-2</v>
      </c>
      <c r="AD392" s="341"/>
      <c r="AE392" s="342"/>
      <c r="AF392" s="342"/>
      <c r="AG392" s="342"/>
      <c r="AH392" s="342"/>
      <c r="AI392" s="342"/>
      <c r="AJ392" s="342"/>
      <c r="AK392" s="342"/>
      <c r="AL392" s="343"/>
      <c r="AM392" s="341"/>
      <c r="AN392" s="342"/>
      <c r="AO392" s="342"/>
      <c r="AP392" s="342"/>
      <c r="AQ392" s="342"/>
      <c r="AR392" s="342"/>
      <c r="AS392" s="342"/>
      <c r="AT392" s="342"/>
      <c r="AU392" s="343"/>
      <c r="AV392" s="341"/>
      <c r="AW392" s="342"/>
      <c r="AX392" s="342"/>
      <c r="AY392" s="342"/>
      <c r="AZ392" s="342"/>
      <c r="BA392" s="342"/>
      <c r="BB392" s="342"/>
      <c r="BC392" s="342"/>
      <c r="BD392" s="343"/>
      <c r="BE392" s="341"/>
      <c r="BF392" s="342"/>
      <c r="BG392" s="342"/>
      <c r="BH392" s="342"/>
      <c r="BI392" s="342"/>
      <c r="BJ392" s="342"/>
      <c r="BK392" s="342">
        <v>0.86270999999999998</v>
      </c>
      <c r="BL392" s="342"/>
      <c r="BM392" s="343"/>
    </row>
    <row r="393" spans="29:65" x14ac:dyDescent="0.45">
      <c r="AC393" s="7">
        <v>12</v>
      </c>
      <c r="AD393" s="341"/>
      <c r="AE393" s="342"/>
      <c r="AF393" s="342"/>
      <c r="AG393" s="342"/>
      <c r="AH393" s="342"/>
      <c r="AI393" s="342"/>
      <c r="AJ393" s="342"/>
      <c r="AK393" s="342"/>
      <c r="AL393" s="343"/>
      <c r="AM393" s="341"/>
      <c r="AN393" s="342"/>
      <c r="AO393" s="342"/>
      <c r="AP393" s="342"/>
      <c r="AQ393" s="342"/>
      <c r="AR393" s="342"/>
      <c r="AS393" s="342"/>
      <c r="AT393" s="342"/>
      <c r="AU393" s="343"/>
      <c r="AV393" s="341"/>
      <c r="AW393" s="342"/>
      <c r="AX393" s="342"/>
      <c r="AY393" s="342"/>
      <c r="AZ393" s="342"/>
      <c r="BA393" s="342"/>
      <c r="BB393" s="342"/>
      <c r="BC393" s="342"/>
      <c r="BD393" s="343"/>
      <c r="BE393" s="341"/>
      <c r="BF393" s="342"/>
      <c r="BG393" s="342"/>
      <c r="BH393" s="342"/>
      <c r="BI393" s="342"/>
      <c r="BJ393" s="342"/>
      <c r="BK393" s="342"/>
      <c r="BL393" s="342">
        <v>53.351660000000003</v>
      </c>
      <c r="BM393" s="343"/>
    </row>
    <row r="394" spans="29:65" x14ac:dyDescent="0.45">
      <c r="AC394" s="7">
        <v>6</v>
      </c>
      <c r="AD394" s="341"/>
      <c r="AE394" s="342"/>
      <c r="AF394" s="342"/>
      <c r="AG394" s="342"/>
      <c r="AH394" s="342"/>
      <c r="AI394" s="342"/>
      <c r="AJ394" s="342"/>
      <c r="AK394" s="342"/>
      <c r="AL394" s="343"/>
      <c r="AM394" s="341"/>
      <c r="AN394" s="342"/>
      <c r="AO394" s="342"/>
      <c r="AP394" s="342"/>
      <c r="AQ394" s="342"/>
      <c r="AR394" s="342"/>
      <c r="AS394" s="342"/>
      <c r="AT394" s="342"/>
      <c r="AU394" s="343"/>
      <c r="AV394" s="341"/>
      <c r="AW394" s="342"/>
      <c r="AX394" s="342"/>
      <c r="AY394" s="342"/>
      <c r="AZ394" s="342"/>
      <c r="BA394" s="342"/>
      <c r="BB394" s="342"/>
      <c r="BC394" s="342"/>
      <c r="BD394" s="343"/>
      <c r="BE394" s="341"/>
      <c r="BF394" s="342"/>
      <c r="BG394" s="342"/>
      <c r="BH394" s="342"/>
      <c r="BI394" s="342"/>
      <c r="BJ394" s="342"/>
      <c r="BK394" s="342"/>
      <c r="BL394" s="342">
        <v>47.773350000000001</v>
      </c>
      <c r="BM394" s="343"/>
    </row>
    <row r="395" spans="29:65" x14ac:dyDescent="0.45">
      <c r="AC395" s="7">
        <v>3</v>
      </c>
      <c r="AD395" s="341"/>
      <c r="AE395" s="342"/>
      <c r="AF395" s="342"/>
      <c r="AG395" s="342"/>
      <c r="AH395" s="342"/>
      <c r="AI395" s="342"/>
      <c r="AJ395" s="342"/>
      <c r="AK395" s="342"/>
      <c r="AL395" s="343"/>
      <c r="AM395" s="341"/>
      <c r="AN395" s="342"/>
      <c r="AO395" s="342"/>
      <c r="AP395" s="342"/>
      <c r="AQ395" s="342"/>
      <c r="AR395" s="342"/>
      <c r="AS395" s="342"/>
      <c r="AT395" s="342"/>
      <c r="AU395" s="343"/>
      <c r="AV395" s="341"/>
      <c r="AW395" s="342"/>
      <c r="AX395" s="342"/>
      <c r="AY395" s="342"/>
      <c r="AZ395" s="342"/>
      <c r="BA395" s="342"/>
      <c r="BB395" s="342"/>
      <c r="BC395" s="342"/>
      <c r="BD395" s="343"/>
      <c r="BE395" s="341"/>
      <c r="BF395" s="342"/>
      <c r="BG395" s="342"/>
      <c r="BH395" s="342"/>
      <c r="BI395" s="342"/>
      <c r="BJ395" s="342"/>
      <c r="BK395" s="342"/>
      <c r="BL395" s="342">
        <v>30.09545</v>
      </c>
      <c r="BM395" s="343"/>
    </row>
    <row r="396" spans="29:65" x14ac:dyDescent="0.45">
      <c r="AC396" s="7">
        <v>1.5</v>
      </c>
      <c r="AD396" s="341"/>
      <c r="AE396" s="342"/>
      <c r="AF396" s="342"/>
      <c r="AG396" s="342"/>
      <c r="AH396" s="342"/>
      <c r="AI396" s="342"/>
      <c r="AJ396" s="342"/>
      <c r="AK396" s="342"/>
      <c r="AL396" s="343"/>
      <c r="AM396" s="341"/>
      <c r="AN396" s="342"/>
      <c r="AO396" s="342"/>
      <c r="AP396" s="342"/>
      <c r="AQ396" s="342"/>
      <c r="AR396" s="342"/>
      <c r="AS396" s="342"/>
      <c r="AT396" s="342"/>
      <c r="AU396" s="343"/>
      <c r="AV396" s="341"/>
      <c r="AW396" s="342"/>
      <c r="AX396" s="342"/>
      <c r="AY396" s="342"/>
      <c r="AZ396" s="342"/>
      <c r="BA396" s="342"/>
      <c r="BB396" s="342"/>
      <c r="BC396" s="342"/>
      <c r="BD396" s="343"/>
      <c r="BE396" s="341"/>
      <c r="BF396" s="342"/>
      <c r="BG396" s="342"/>
      <c r="BH396" s="342"/>
      <c r="BI396" s="342"/>
      <c r="BJ396" s="342"/>
      <c r="BK396" s="342"/>
      <c r="BL396" s="342">
        <v>19.80537</v>
      </c>
      <c r="BM396" s="343"/>
    </row>
    <row r="397" spans="29:65" x14ac:dyDescent="0.45">
      <c r="AC397" s="7">
        <v>0.75</v>
      </c>
      <c r="AD397" s="341"/>
      <c r="AE397" s="342"/>
      <c r="AF397" s="342"/>
      <c r="AG397" s="342"/>
      <c r="AH397" s="342"/>
      <c r="AI397" s="342"/>
      <c r="AJ397" s="342"/>
      <c r="AK397" s="342"/>
      <c r="AL397" s="343"/>
      <c r="AM397" s="341"/>
      <c r="AN397" s="342"/>
      <c r="AO397" s="342"/>
      <c r="AP397" s="342"/>
      <c r="AQ397" s="342"/>
      <c r="AR397" s="342"/>
      <c r="AS397" s="342"/>
      <c r="AT397" s="342"/>
      <c r="AU397" s="343"/>
      <c r="AV397" s="341"/>
      <c r="AW397" s="342"/>
      <c r="AX397" s="342"/>
      <c r="AY397" s="342"/>
      <c r="AZ397" s="342"/>
      <c r="BA397" s="342"/>
      <c r="BB397" s="342"/>
      <c r="BC397" s="342"/>
      <c r="BD397" s="343"/>
      <c r="BE397" s="341"/>
      <c r="BF397" s="342"/>
      <c r="BG397" s="342"/>
      <c r="BH397" s="342"/>
      <c r="BI397" s="342"/>
      <c r="BJ397" s="342"/>
      <c r="BK397" s="342"/>
      <c r="BL397" s="342">
        <v>12.77116</v>
      </c>
      <c r="BM397" s="343"/>
    </row>
    <row r="398" spans="29:65" x14ac:dyDescent="0.45">
      <c r="AC398" s="7">
        <v>0.375</v>
      </c>
      <c r="AD398" s="341"/>
      <c r="AE398" s="342"/>
      <c r="AF398" s="342"/>
      <c r="AG398" s="342"/>
      <c r="AH398" s="342"/>
      <c r="AI398" s="342"/>
      <c r="AJ398" s="342"/>
      <c r="AK398" s="342"/>
      <c r="AL398" s="343"/>
      <c r="AM398" s="341"/>
      <c r="AN398" s="342"/>
      <c r="AO398" s="342"/>
      <c r="AP398" s="342"/>
      <c r="AQ398" s="342"/>
      <c r="AR398" s="342"/>
      <c r="AS398" s="342"/>
      <c r="AT398" s="342"/>
      <c r="AU398" s="343"/>
      <c r="AV398" s="341"/>
      <c r="AW398" s="342"/>
      <c r="AX398" s="342"/>
      <c r="AY398" s="342"/>
      <c r="AZ398" s="342"/>
      <c r="BA398" s="342"/>
      <c r="BB398" s="342"/>
      <c r="BC398" s="342"/>
      <c r="BD398" s="343"/>
      <c r="BE398" s="341"/>
      <c r="BF398" s="342"/>
      <c r="BG398" s="342"/>
      <c r="BH398" s="342"/>
      <c r="BI398" s="342"/>
      <c r="BJ398" s="342"/>
      <c r="BK398" s="342"/>
      <c r="BL398" s="342">
        <v>8.6710619999999992</v>
      </c>
      <c r="BM398" s="343"/>
    </row>
    <row r="399" spans="29:65" x14ac:dyDescent="0.45">
      <c r="AC399" s="7">
        <v>0.1875</v>
      </c>
      <c r="AD399" s="341"/>
      <c r="AE399" s="342"/>
      <c r="AF399" s="342"/>
      <c r="AG399" s="342"/>
      <c r="AH399" s="342"/>
      <c r="AI399" s="342"/>
      <c r="AJ399" s="342"/>
      <c r="AK399" s="342"/>
      <c r="AL399" s="343"/>
      <c r="AM399" s="341"/>
      <c r="AN399" s="342"/>
      <c r="AO399" s="342"/>
      <c r="AP399" s="342"/>
      <c r="AQ399" s="342"/>
      <c r="AR399" s="342"/>
      <c r="AS399" s="342"/>
      <c r="AT399" s="342"/>
      <c r="AU399" s="343"/>
      <c r="AV399" s="341"/>
      <c r="AW399" s="342"/>
      <c r="AX399" s="342"/>
      <c r="AY399" s="342"/>
      <c r="AZ399" s="342"/>
      <c r="BA399" s="342"/>
      <c r="BB399" s="342"/>
      <c r="BC399" s="342"/>
      <c r="BD399" s="343"/>
      <c r="BE399" s="341"/>
      <c r="BF399" s="342"/>
      <c r="BG399" s="342"/>
      <c r="BH399" s="342"/>
      <c r="BI399" s="342"/>
      <c r="BJ399" s="342"/>
      <c r="BK399" s="342"/>
      <c r="BL399" s="342">
        <v>4.1376939999999998</v>
      </c>
      <c r="BM399" s="343"/>
    </row>
    <row r="400" spans="29:65" x14ac:dyDescent="0.45">
      <c r="AC400" s="7">
        <v>9.375E-2</v>
      </c>
      <c r="AD400" s="341"/>
      <c r="AE400" s="342"/>
      <c r="AF400" s="342"/>
      <c r="AG400" s="342"/>
      <c r="AH400" s="342"/>
      <c r="AI400" s="342"/>
      <c r="AJ400" s="342"/>
      <c r="AK400" s="342"/>
      <c r="AL400" s="343"/>
      <c r="AM400" s="341"/>
      <c r="AN400" s="342"/>
      <c r="AO400" s="342"/>
      <c r="AP400" s="342"/>
      <c r="AQ400" s="342"/>
      <c r="AR400" s="342"/>
      <c r="AS400" s="342"/>
      <c r="AT400" s="342"/>
      <c r="AU400" s="343"/>
      <c r="AV400" s="341"/>
      <c r="AW400" s="342"/>
      <c r="AX400" s="342"/>
      <c r="AY400" s="342"/>
      <c r="AZ400" s="342"/>
      <c r="BA400" s="342"/>
      <c r="BB400" s="342"/>
      <c r="BC400" s="342"/>
      <c r="BD400" s="343"/>
      <c r="BE400" s="341"/>
      <c r="BF400" s="342"/>
      <c r="BG400" s="342"/>
      <c r="BH400" s="342"/>
      <c r="BI400" s="342"/>
      <c r="BJ400" s="342"/>
      <c r="BK400" s="342"/>
      <c r="BL400" s="342">
        <v>3.4272640000000001</v>
      </c>
      <c r="BM400" s="343"/>
    </row>
    <row r="401" spans="29:65" x14ac:dyDescent="0.45">
      <c r="AC401" s="7">
        <v>4.6875E-2</v>
      </c>
      <c r="AD401" s="341"/>
      <c r="AE401" s="342"/>
      <c r="AF401" s="342"/>
      <c r="AG401" s="342"/>
      <c r="AH401" s="342"/>
      <c r="AI401" s="342"/>
      <c r="AJ401" s="342"/>
      <c r="AK401" s="342"/>
      <c r="AL401" s="343"/>
      <c r="AM401" s="341"/>
      <c r="AN401" s="342"/>
      <c r="AO401" s="342"/>
      <c r="AP401" s="342"/>
      <c r="AQ401" s="342"/>
      <c r="AR401" s="342"/>
      <c r="AS401" s="342"/>
      <c r="AT401" s="342"/>
      <c r="AU401" s="343"/>
      <c r="AV401" s="341"/>
      <c r="AW401" s="342"/>
      <c r="AX401" s="342"/>
      <c r="AY401" s="342"/>
      <c r="AZ401" s="342"/>
      <c r="BA401" s="342"/>
      <c r="BB401" s="342"/>
      <c r="BC401" s="342"/>
      <c r="BD401" s="343"/>
      <c r="BE401" s="341"/>
      <c r="BF401" s="342"/>
      <c r="BG401" s="342"/>
      <c r="BH401" s="342"/>
      <c r="BI401" s="342"/>
      <c r="BJ401" s="342"/>
      <c r="BK401" s="342"/>
      <c r="BL401" s="342">
        <v>1.1908449999999999</v>
      </c>
      <c r="BM401" s="343"/>
    </row>
    <row r="402" spans="29:65" x14ac:dyDescent="0.45">
      <c r="AC402" s="7">
        <v>2.3438000000000001E-2</v>
      </c>
      <c r="AD402" s="341"/>
      <c r="AE402" s="342"/>
      <c r="AF402" s="342"/>
      <c r="AG402" s="342"/>
      <c r="AH402" s="342"/>
      <c r="AI402" s="342"/>
      <c r="AJ402" s="342"/>
      <c r="AK402" s="342"/>
      <c r="AL402" s="343"/>
      <c r="AM402" s="341"/>
      <c r="AN402" s="342"/>
      <c r="AO402" s="342"/>
      <c r="AP402" s="342"/>
      <c r="AQ402" s="342"/>
      <c r="AR402" s="342"/>
      <c r="AS402" s="342"/>
      <c r="AT402" s="342"/>
      <c r="AU402" s="343"/>
      <c r="AV402" s="341"/>
      <c r="AW402" s="342"/>
      <c r="AX402" s="342"/>
      <c r="AY402" s="342"/>
      <c r="AZ402" s="342"/>
      <c r="BA402" s="342"/>
      <c r="BB402" s="342"/>
      <c r="BC402" s="342"/>
      <c r="BD402" s="343"/>
      <c r="BE402" s="341"/>
      <c r="BF402" s="342"/>
      <c r="BG402" s="342"/>
      <c r="BH402" s="342"/>
      <c r="BI402" s="342"/>
      <c r="BJ402" s="342"/>
      <c r="BK402" s="342"/>
      <c r="BL402" s="342">
        <v>1.8025150000000001</v>
      </c>
      <c r="BM402" s="343"/>
    </row>
    <row r="403" spans="29:65" x14ac:dyDescent="0.45">
      <c r="AC403" s="7">
        <v>1.1719E-2</v>
      </c>
      <c r="AD403" s="341"/>
      <c r="AE403" s="342"/>
      <c r="AF403" s="342"/>
      <c r="AG403" s="342"/>
      <c r="AH403" s="342"/>
      <c r="AI403" s="342"/>
      <c r="AJ403" s="342"/>
      <c r="AK403" s="342"/>
      <c r="AL403" s="343"/>
      <c r="AM403" s="341"/>
      <c r="AN403" s="342"/>
      <c r="AO403" s="342"/>
      <c r="AP403" s="342"/>
      <c r="AQ403" s="342"/>
      <c r="AR403" s="342"/>
      <c r="AS403" s="342"/>
      <c r="AT403" s="342"/>
      <c r="AU403" s="343"/>
      <c r="AV403" s="341"/>
      <c r="AW403" s="342"/>
      <c r="AX403" s="342"/>
      <c r="AY403" s="342"/>
      <c r="AZ403" s="342"/>
      <c r="BA403" s="342"/>
      <c r="BB403" s="342"/>
      <c r="BC403" s="342"/>
      <c r="BD403" s="343"/>
      <c r="BE403" s="341"/>
      <c r="BF403" s="342"/>
      <c r="BG403" s="342"/>
      <c r="BH403" s="342"/>
      <c r="BI403" s="342"/>
      <c r="BJ403" s="342"/>
      <c r="BK403" s="342"/>
      <c r="BL403" s="342">
        <v>1.585882</v>
      </c>
      <c r="BM403" s="343"/>
    </row>
    <row r="404" spans="29:65" x14ac:dyDescent="0.45">
      <c r="AC404" s="7">
        <v>11.04</v>
      </c>
      <c r="AD404" s="341"/>
      <c r="AE404" s="342"/>
      <c r="AF404" s="342"/>
      <c r="AG404" s="342"/>
      <c r="AH404" s="342"/>
      <c r="AI404" s="342"/>
      <c r="AJ404" s="342"/>
      <c r="AK404" s="342"/>
      <c r="AL404" s="343"/>
      <c r="AM404" s="341"/>
      <c r="AN404" s="342"/>
      <c r="AO404" s="342"/>
      <c r="AP404" s="342"/>
      <c r="AQ404" s="342"/>
      <c r="AR404" s="342"/>
      <c r="AS404" s="342"/>
      <c r="AT404" s="342"/>
      <c r="AU404" s="343"/>
      <c r="AV404" s="341"/>
      <c r="AW404" s="342"/>
      <c r="AX404" s="342"/>
      <c r="AY404" s="342"/>
      <c r="AZ404" s="342"/>
      <c r="BA404" s="342"/>
      <c r="BB404" s="342"/>
      <c r="BC404" s="342"/>
      <c r="BD404" s="343"/>
      <c r="BE404" s="341"/>
      <c r="BF404" s="342"/>
      <c r="BG404" s="342"/>
      <c r="BH404" s="342"/>
      <c r="BI404" s="342"/>
      <c r="BJ404" s="342"/>
      <c r="BK404" s="342"/>
      <c r="BL404" s="342"/>
      <c r="BM404" s="343">
        <v>63.470750000000002</v>
      </c>
    </row>
    <row r="405" spans="29:65" x14ac:dyDescent="0.45">
      <c r="AC405" s="7">
        <v>5.52</v>
      </c>
      <c r="AD405" s="341"/>
      <c r="AE405" s="342"/>
      <c r="AF405" s="342"/>
      <c r="AG405" s="342"/>
      <c r="AH405" s="342"/>
      <c r="AI405" s="342"/>
      <c r="AJ405" s="342"/>
      <c r="AK405" s="342"/>
      <c r="AL405" s="343"/>
      <c r="AM405" s="341"/>
      <c r="AN405" s="342"/>
      <c r="AO405" s="342"/>
      <c r="AP405" s="342"/>
      <c r="AQ405" s="342"/>
      <c r="AR405" s="342"/>
      <c r="AS405" s="342"/>
      <c r="AT405" s="342"/>
      <c r="AU405" s="343"/>
      <c r="AV405" s="341"/>
      <c r="AW405" s="342"/>
      <c r="AX405" s="342"/>
      <c r="AY405" s="342"/>
      <c r="AZ405" s="342"/>
      <c r="BA405" s="342"/>
      <c r="BB405" s="342"/>
      <c r="BC405" s="342"/>
      <c r="BD405" s="343"/>
      <c r="BE405" s="341"/>
      <c r="BF405" s="342"/>
      <c r="BG405" s="342"/>
      <c r="BH405" s="342"/>
      <c r="BI405" s="342"/>
      <c r="BJ405" s="342"/>
      <c r="BK405" s="342"/>
      <c r="BL405" s="342"/>
      <c r="BM405" s="343">
        <v>41.986510000000003</v>
      </c>
    </row>
    <row r="406" spans="29:65" x14ac:dyDescent="0.45">
      <c r="AC406" s="7">
        <v>2.76</v>
      </c>
      <c r="AD406" s="341"/>
      <c r="AE406" s="342"/>
      <c r="AF406" s="342"/>
      <c r="AG406" s="342"/>
      <c r="AH406" s="342"/>
      <c r="AI406" s="342"/>
      <c r="AJ406" s="342"/>
      <c r="AK406" s="342"/>
      <c r="AL406" s="343"/>
      <c r="AM406" s="341"/>
      <c r="AN406" s="342"/>
      <c r="AO406" s="342"/>
      <c r="AP406" s="342"/>
      <c r="AQ406" s="342"/>
      <c r="AR406" s="342"/>
      <c r="AS406" s="342"/>
      <c r="AT406" s="342"/>
      <c r="AU406" s="343"/>
      <c r="AV406" s="341"/>
      <c r="AW406" s="342"/>
      <c r="AX406" s="342"/>
      <c r="AY406" s="342"/>
      <c r="AZ406" s="342"/>
      <c r="BA406" s="342"/>
      <c r="BB406" s="342"/>
      <c r="BC406" s="342"/>
      <c r="BD406" s="343"/>
      <c r="BE406" s="341"/>
      <c r="BF406" s="342"/>
      <c r="BG406" s="342"/>
      <c r="BH406" s="342"/>
      <c r="BI406" s="342"/>
      <c r="BJ406" s="342"/>
      <c r="BK406" s="342"/>
      <c r="BL406" s="342"/>
      <c r="BM406" s="343">
        <v>28.993929999999999</v>
      </c>
    </row>
    <row r="407" spans="29:65" x14ac:dyDescent="0.45">
      <c r="AC407" s="7">
        <v>1.38</v>
      </c>
      <c r="AD407" s="341"/>
      <c r="AE407" s="342"/>
      <c r="AF407" s="342"/>
      <c r="AG407" s="342"/>
      <c r="AH407" s="342"/>
      <c r="AI407" s="342"/>
      <c r="AJ407" s="342"/>
      <c r="AK407" s="342"/>
      <c r="AL407" s="343"/>
      <c r="AM407" s="341"/>
      <c r="AN407" s="342"/>
      <c r="AO407" s="342"/>
      <c r="AP407" s="342"/>
      <c r="AQ407" s="342"/>
      <c r="AR407" s="342"/>
      <c r="AS407" s="342"/>
      <c r="AT407" s="342"/>
      <c r="AU407" s="343"/>
      <c r="AV407" s="341"/>
      <c r="AW407" s="342"/>
      <c r="AX407" s="342"/>
      <c r="AY407" s="342"/>
      <c r="AZ407" s="342"/>
      <c r="BA407" s="342"/>
      <c r="BB407" s="342"/>
      <c r="BC407" s="342"/>
      <c r="BD407" s="343"/>
      <c r="BE407" s="341"/>
      <c r="BF407" s="342"/>
      <c r="BG407" s="342"/>
      <c r="BH407" s="342"/>
      <c r="BI407" s="342"/>
      <c r="BJ407" s="342"/>
      <c r="BK407" s="342"/>
      <c r="BL407" s="342"/>
      <c r="BM407" s="343">
        <v>25.35615</v>
      </c>
    </row>
    <row r="408" spans="29:65" x14ac:dyDescent="0.45">
      <c r="AC408" s="7">
        <v>0.69</v>
      </c>
      <c r="AD408" s="341"/>
      <c r="AE408" s="342"/>
      <c r="AF408" s="342"/>
      <c r="AG408" s="342"/>
      <c r="AH408" s="342"/>
      <c r="AI408" s="342"/>
      <c r="AJ408" s="342"/>
      <c r="AK408" s="342"/>
      <c r="AL408" s="343"/>
      <c r="AM408" s="341"/>
      <c r="AN408" s="342"/>
      <c r="AO408" s="342"/>
      <c r="AP408" s="342"/>
      <c r="AQ408" s="342"/>
      <c r="AR408" s="342"/>
      <c r="AS408" s="342"/>
      <c r="AT408" s="342"/>
      <c r="AU408" s="343"/>
      <c r="AV408" s="341"/>
      <c r="AW408" s="342"/>
      <c r="AX408" s="342"/>
      <c r="AY408" s="342"/>
      <c r="AZ408" s="342"/>
      <c r="BA408" s="342"/>
      <c r="BB408" s="342"/>
      <c r="BC408" s="342"/>
      <c r="BD408" s="343"/>
      <c r="BE408" s="341"/>
      <c r="BF408" s="342"/>
      <c r="BG408" s="342"/>
      <c r="BH408" s="342"/>
      <c r="BI408" s="342"/>
      <c r="BJ408" s="342"/>
      <c r="BK408" s="342"/>
      <c r="BL408" s="342"/>
      <c r="BM408" s="343">
        <v>17.05669</v>
      </c>
    </row>
    <row r="409" spans="29:65" x14ac:dyDescent="0.45">
      <c r="AC409" s="7">
        <v>0.34499999999999997</v>
      </c>
      <c r="AD409" s="341"/>
      <c r="AE409" s="342"/>
      <c r="AF409" s="342"/>
      <c r="AG409" s="342"/>
      <c r="AH409" s="342"/>
      <c r="AI409" s="342"/>
      <c r="AJ409" s="342"/>
      <c r="AK409" s="342"/>
      <c r="AL409" s="343"/>
      <c r="AM409" s="341"/>
      <c r="AN409" s="342"/>
      <c r="AO409" s="342"/>
      <c r="AP409" s="342"/>
      <c r="AQ409" s="342"/>
      <c r="AR409" s="342"/>
      <c r="AS409" s="342"/>
      <c r="AT409" s="342"/>
      <c r="AU409" s="343"/>
      <c r="AV409" s="341"/>
      <c r="AW409" s="342"/>
      <c r="AX409" s="342"/>
      <c r="AY409" s="342"/>
      <c r="AZ409" s="342"/>
      <c r="BA409" s="342"/>
      <c r="BB409" s="342"/>
      <c r="BC409" s="342"/>
      <c r="BD409" s="343"/>
      <c r="BE409" s="341"/>
      <c r="BF409" s="342"/>
      <c r="BG409" s="342"/>
      <c r="BH409" s="342"/>
      <c r="BI409" s="342"/>
      <c r="BJ409" s="342"/>
      <c r="BK409" s="342"/>
      <c r="BL409" s="342"/>
      <c r="BM409" s="343">
        <v>9.5295229999999993</v>
      </c>
    </row>
    <row r="410" spans="29:65" x14ac:dyDescent="0.45">
      <c r="AC410" s="7">
        <v>0.17249999999999999</v>
      </c>
      <c r="AD410" s="341"/>
      <c r="AE410" s="342"/>
      <c r="AF410" s="342"/>
      <c r="AG410" s="342"/>
      <c r="AH410" s="342"/>
      <c r="AI410" s="342"/>
      <c r="AJ410" s="342"/>
      <c r="AK410" s="342"/>
      <c r="AL410" s="343"/>
      <c r="AM410" s="341"/>
      <c r="AN410" s="342"/>
      <c r="AO410" s="342"/>
      <c r="AP410" s="342"/>
      <c r="AQ410" s="342"/>
      <c r="AR410" s="342"/>
      <c r="AS410" s="342"/>
      <c r="AT410" s="342"/>
      <c r="AU410" s="343"/>
      <c r="AV410" s="341"/>
      <c r="AW410" s="342"/>
      <c r="AX410" s="342"/>
      <c r="AY410" s="342"/>
      <c r="AZ410" s="342"/>
      <c r="BA410" s="342"/>
      <c r="BB410" s="342"/>
      <c r="BC410" s="342"/>
      <c r="BD410" s="343"/>
      <c r="BE410" s="341"/>
      <c r="BF410" s="342"/>
      <c r="BG410" s="342"/>
      <c r="BH410" s="342"/>
      <c r="BI410" s="342"/>
      <c r="BJ410" s="342"/>
      <c r="BK410" s="342"/>
      <c r="BL410" s="342"/>
      <c r="BM410" s="343">
        <v>3.9208379999999998</v>
      </c>
    </row>
    <row r="411" spans="29:65" x14ac:dyDescent="0.45">
      <c r="AC411" s="7">
        <v>8.6249999999999993E-2</v>
      </c>
      <c r="AD411" s="341"/>
      <c r="AE411" s="342"/>
      <c r="AF411" s="342"/>
      <c r="AG411" s="342"/>
      <c r="AH411" s="342"/>
      <c r="AI411" s="342"/>
      <c r="AJ411" s="342"/>
      <c r="AK411" s="342"/>
      <c r="AL411" s="343"/>
      <c r="AM411" s="341"/>
      <c r="AN411" s="342"/>
      <c r="AO411" s="342"/>
      <c r="AP411" s="342"/>
      <c r="AQ411" s="342"/>
      <c r="AR411" s="342"/>
      <c r="AS411" s="342"/>
      <c r="AT411" s="342"/>
      <c r="AU411" s="343"/>
      <c r="AV411" s="341"/>
      <c r="AW411" s="342"/>
      <c r="AX411" s="342"/>
      <c r="AY411" s="342"/>
      <c r="AZ411" s="342"/>
      <c r="BA411" s="342"/>
      <c r="BB411" s="342"/>
      <c r="BC411" s="342"/>
      <c r="BD411" s="343"/>
      <c r="BE411" s="341"/>
      <c r="BF411" s="342"/>
      <c r="BG411" s="342"/>
      <c r="BH411" s="342"/>
      <c r="BI411" s="342"/>
      <c r="BJ411" s="342"/>
      <c r="BK411" s="342"/>
      <c r="BL411" s="342"/>
      <c r="BM411" s="343">
        <v>2.7431890000000001</v>
      </c>
    </row>
    <row r="412" spans="29:65" x14ac:dyDescent="0.45">
      <c r="AC412" s="7">
        <v>4.3124999999999997E-2</v>
      </c>
      <c r="AD412" s="341"/>
      <c r="AE412" s="342"/>
      <c r="AF412" s="342"/>
      <c r="AG412" s="342"/>
      <c r="AH412" s="342"/>
      <c r="AI412" s="342"/>
      <c r="AJ412" s="342"/>
      <c r="AK412" s="342"/>
      <c r="AL412" s="343"/>
      <c r="AM412" s="341"/>
      <c r="AN412" s="342"/>
      <c r="AO412" s="342"/>
      <c r="AP412" s="342"/>
      <c r="AQ412" s="342"/>
      <c r="AR412" s="342"/>
      <c r="AS412" s="342"/>
      <c r="AT412" s="342"/>
      <c r="AU412" s="343"/>
      <c r="AV412" s="341"/>
      <c r="AW412" s="342"/>
      <c r="AX412" s="342"/>
      <c r="AY412" s="342"/>
      <c r="AZ412" s="342"/>
      <c r="BA412" s="342"/>
      <c r="BB412" s="342"/>
      <c r="BC412" s="342"/>
      <c r="BD412" s="343"/>
      <c r="BE412" s="341"/>
      <c r="BF412" s="342"/>
      <c r="BG412" s="342"/>
      <c r="BH412" s="342"/>
      <c r="BI412" s="342"/>
      <c r="BJ412" s="342"/>
      <c r="BK412" s="342"/>
      <c r="BL412" s="342"/>
      <c r="BM412" s="343">
        <v>-0.49970999999999999</v>
      </c>
    </row>
    <row r="413" spans="29:65" x14ac:dyDescent="0.45">
      <c r="AC413" s="7">
        <v>2.1562999999999999E-2</v>
      </c>
      <c r="AD413" s="341"/>
      <c r="AE413" s="342"/>
      <c r="AF413" s="342"/>
      <c r="AG413" s="342"/>
      <c r="AH413" s="342"/>
      <c r="AI413" s="342"/>
      <c r="AJ413" s="342"/>
      <c r="AK413" s="342"/>
      <c r="AL413" s="343"/>
      <c r="AM413" s="341"/>
      <c r="AN413" s="342"/>
      <c r="AO413" s="342"/>
      <c r="AP413" s="342"/>
      <c r="AQ413" s="342"/>
      <c r="AR413" s="342"/>
      <c r="AS413" s="342"/>
      <c r="AT413" s="342"/>
      <c r="AU413" s="343"/>
      <c r="AV413" s="341"/>
      <c r="AW413" s="342"/>
      <c r="AX413" s="342"/>
      <c r="AY413" s="342"/>
      <c r="AZ413" s="342"/>
      <c r="BA413" s="342"/>
      <c r="BB413" s="342"/>
      <c r="BC413" s="342"/>
      <c r="BD413" s="343"/>
      <c r="BE413" s="341"/>
      <c r="BF413" s="342"/>
      <c r="BG413" s="342"/>
      <c r="BH413" s="342"/>
      <c r="BI413" s="342"/>
      <c r="BJ413" s="342"/>
      <c r="BK413" s="342"/>
      <c r="BL413" s="342"/>
      <c r="BM413" s="343">
        <v>1.6563969999999999</v>
      </c>
    </row>
    <row r="414" spans="29:65" ht="14.65" thickBot="1" x14ac:dyDescent="0.5">
      <c r="AC414" s="7">
        <v>1.0781000000000001E-2</v>
      </c>
      <c r="AD414" s="345"/>
      <c r="AE414" s="346"/>
      <c r="AF414" s="346"/>
      <c r="AG414" s="346"/>
      <c r="AH414" s="346"/>
      <c r="AI414" s="346"/>
      <c r="AJ414" s="346"/>
      <c r="AK414" s="346"/>
      <c r="AL414" s="347"/>
      <c r="AM414" s="345"/>
      <c r="AN414" s="346"/>
      <c r="AO414" s="346"/>
      <c r="AP414" s="346"/>
      <c r="AQ414" s="346"/>
      <c r="AR414" s="346"/>
      <c r="AS414" s="346"/>
      <c r="AT414" s="346"/>
      <c r="AU414" s="347"/>
      <c r="AV414" s="345"/>
      <c r="AW414" s="346"/>
      <c r="AX414" s="346"/>
      <c r="AY414" s="346"/>
      <c r="AZ414" s="346"/>
      <c r="BA414" s="346"/>
      <c r="BB414" s="346"/>
      <c r="BC414" s="346"/>
      <c r="BD414" s="347"/>
      <c r="BE414" s="345"/>
      <c r="BF414" s="346"/>
      <c r="BG414" s="346"/>
      <c r="BH414" s="346"/>
      <c r="BI414" s="346"/>
      <c r="BJ414" s="346"/>
      <c r="BK414" s="346"/>
      <c r="BL414" s="346"/>
      <c r="BM414" s="347">
        <v>0.13628599999999999</v>
      </c>
    </row>
    <row r="415" spans="29:65" ht="14.65" thickBot="1" x14ac:dyDescent="0.5">
      <c r="AC415" s="5" t="s">
        <v>352</v>
      </c>
      <c r="AD415" s="418" t="s">
        <v>292</v>
      </c>
      <c r="AE415" s="419"/>
      <c r="AF415" s="419"/>
      <c r="AG415" s="419"/>
      <c r="AH415" s="419"/>
      <c r="AI415" s="419"/>
      <c r="AJ415" s="419"/>
      <c r="AK415" s="419"/>
      <c r="AL415" s="420"/>
      <c r="AM415" s="418" t="s">
        <v>178</v>
      </c>
      <c r="AN415" s="419"/>
      <c r="AO415" s="419"/>
      <c r="AP415" s="419"/>
      <c r="AQ415" s="419"/>
      <c r="AR415" s="419"/>
      <c r="AS415" s="419"/>
      <c r="AT415" s="419"/>
      <c r="AU415" s="420"/>
      <c r="AV415" s="418" t="s">
        <v>293</v>
      </c>
      <c r="AW415" s="419"/>
      <c r="AX415" s="419"/>
      <c r="AY415" s="419"/>
      <c r="AZ415" s="419"/>
      <c r="BA415" s="419"/>
      <c r="BB415" s="419"/>
      <c r="BC415" s="419"/>
      <c r="BD415" s="420"/>
      <c r="BE415" s="418" t="s">
        <v>294</v>
      </c>
      <c r="BF415" s="419"/>
      <c r="BG415" s="419"/>
      <c r="BH415" s="419"/>
      <c r="BI415" s="419"/>
      <c r="BJ415" s="419"/>
      <c r="BK415" s="419"/>
      <c r="BL415" s="419"/>
      <c r="BM415" s="420"/>
    </row>
  </sheetData>
  <mergeCells count="11">
    <mergeCell ref="B52:E52"/>
    <mergeCell ref="B65:E65"/>
    <mergeCell ref="F59:K59"/>
    <mergeCell ref="AD18:AL18"/>
    <mergeCell ref="AM18:AU18"/>
    <mergeCell ref="AV18:BD18"/>
    <mergeCell ref="BE18:BM18"/>
    <mergeCell ref="AD415:AL415"/>
    <mergeCell ref="AM415:AU415"/>
    <mergeCell ref="AV415:BD415"/>
    <mergeCell ref="BE415:BM415"/>
  </mergeCells>
  <phoneticPr fontId="10" type="noConversion"/>
  <conditionalFormatting sqref="P2:AA9">
    <cfRule type="colorScale" priority="33">
      <colorScale>
        <cfvo type="min"/>
        <cfvo type="max"/>
        <color rgb="FFFCFCFF"/>
        <color rgb="FF63BE7B"/>
      </colorScale>
    </cfRule>
    <cfRule type="colorScale" priority="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12:AA19">
    <cfRule type="colorScale" priority="29">
      <colorScale>
        <cfvo type="min"/>
        <cfvo type="max"/>
        <color rgb="FFFCFCFF"/>
        <color rgb="FF63BE7B"/>
      </colorScale>
    </cfRule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22:AA29">
    <cfRule type="colorScale" priority="25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32:AA39">
    <cfRule type="colorScale" priority="21">
      <colorScale>
        <cfvo type="min"/>
        <cfvo type="max"/>
        <color rgb="FFFCFCFF"/>
        <color rgb="FF63BE7B"/>
      </colorScale>
    </cfRule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42:AA49"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15C67-5D7D-44C3-9E12-6CB25157036C}">
  <dimension ref="A1:X72"/>
  <sheetViews>
    <sheetView tabSelected="1" workbookViewId="0">
      <selection activeCell="W17" sqref="W17"/>
    </sheetView>
  </sheetViews>
  <sheetFormatPr defaultRowHeight="14.25" x14ac:dyDescent="0.45"/>
  <cols>
    <col min="1" max="1" width="15.86328125" style="24" customWidth="1"/>
    <col min="2" max="2" width="16.265625" style="24" customWidth="1"/>
    <col min="3" max="3" width="7.53125" style="24" customWidth="1"/>
    <col min="4" max="4" width="8.6640625" style="24" bestFit="1" customWidth="1"/>
    <col min="5" max="5" width="11.1328125" style="24" bestFit="1" customWidth="1"/>
    <col min="6" max="6" width="8.33203125" style="24" customWidth="1"/>
    <col min="7" max="7" width="6.73046875" style="24" bestFit="1" customWidth="1"/>
    <col min="8" max="8" width="4.73046875" style="24" bestFit="1" customWidth="1"/>
    <col min="9" max="9" width="7.73046875" style="252" bestFit="1" customWidth="1"/>
    <col min="10" max="10" width="5.73046875" style="252" bestFit="1" customWidth="1"/>
    <col min="11" max="11" width="7.73046875" style="253" bestFit="1" customWidth="1"/>
    <col min="12" max="12" width="6.73046875" style="253" bestFit="1" customWidth="1"/>
    <col min="13" max="13" width="14.86328125" style="254" bestFit="1" customWidth="1"/>
    <col min="14" max="14" width="1.59765625" customWidth="1"/>
    <col min="15" max="15" width="30.19921875" bestFit="1" customWidth="1"/>
    <col min="16" max="16" width="7.33203125" style="208" bestFit="1" customWidth="1"/>
    <col min="17" max="17" width="10.19921875" style="208" bestFit="1" customWidth="1"/>
    <col min="18" max="18" width="9.73046875" style="208" bestFit="1" customWidth="1"/>
    <col min="19" max="23" width="9.06640625" style="208"/>
    <col min="24" max="16384" width="9.06640625" style="24"/>
  </cols>
  <sheetData>
    <row r="1" spans="1:24" ht="14.65" thickBot="1" x14ac:dyDescent="0.5">
      <c r="G1" s="395" t="s">
        <v>231</v>
      </c>
      <c r="H1" s="395"/>
      <c r="I1" s="397" t="s">
        <v>197</v>
      </c>
      <c r="J1" s="397"/>
      <c r="K1" s="396" t="s">
        <v>198</v>
      </c>
      <c r="L1" s="396"/>
      <c r="M1" s="262" t="s">
        <v>228</v>
      </c>
      <c r="P1" s="208" t="s">
        <v>237</v>
      </c>
      <c r="S1" s="264" t="s">
        <v>354</v>
      </c>
      <c r="T1" s="264"/>
      <c r="U1" s="264"/>
      <c r="V1" s="264" t="s">
        <v>355</v>
      </c>
      <c r="W1" s="264"/>
      <c r="X1" s="255"/>
    </row>
    <row r="2" spans="1:24" s="255" customFormat="1" x14ac:dyDescent="0.45">
      <c r="A2" s="258" t="s">
        <v>226</v>
      </c>
      <c r="B2" s="258" t="s">
        <v>199</v>
      </c>
      <c r="C2" s="258" t="s">
        <v>200</v>
      </c>
      <c r="D2" s="258" t="s">
        <v>227</v>
      </c>
      <c r="E2" s="258" t="s">
        <v>136</v>
      </c>
      <c r="F2" s="258" t="s">
        <v>201</v>
      </c>
      <c r="G2" s="263" t="s">
        <v>229</v>
      </c>
      <c r="H2" s="263" t="s">
        <v>196</v>
      </c>
      <c r="I2" s="260" t="s">
        <v>229</v>
      </c>
      <c r="J2" s="260" t="s">
        <v>196</v>
      </c>
      <c r="K2" s="261" t="s">
        <v>229</v>
      </c>
      <c r="L2" s="261" t="s">
        <v>196</v>
      </c>
      <c r="M2" s="262" t="s">
        <v>196</v>
      </c>
      <c r="N2"/>
      <c r="O2"/>
      <c r="P2" s="393" t="s">
        <v>235</v>
      </c>
      <c r="Q2" s="394"/>
      <c r="R2" s="208"/>
      <c r="S2" s="393" t="s">
        <v>239</v>
      </c>
      <c r="T2" s="394"/>
      <c r="U2" s="208"/>
      <c r="V2" s="393" t="s">
        <v>228</v>
      </c>
      <c r="W2" s="394"/>
      <c r="X2" s="24"/>
    </row>
    <row r="3" spans="1:24" x14ac:dyDescent="0.45">
      <c r="A3" s="24">
        <v>15.667</v>
      </c>
      <c r="B3" s="24">
        <v>16.016999999999999</v>
      </c>
      <c r="C3" s="24">
        <f>(B3-A3)*1000</f>
        <v>349.99999999999966</v>
      </c>
      <c r="D3" s="204" t="s">
        <v>135</v>
      </c>
      <c r="E3" s="24" t="s">
        <v>203</v>
      </c>
      <c r="F3" s="24">
        <v>6315</v>
      </c>
      <c r="G3" s="251">
        <v>36743</v>
      </c>
      <c r="H3" s="251">
        <v>1</v>
      </c>
      <c r="I3" s="256">
        <f t="shared" ref="I3:I25" si="0">G3/$F3*53000*20/50</f>
        <v>123349.42201108471</v>
      </c>
      <c r="J3" s="256">
        <f t="shared" ref="J3:J25" si="1">H3/$F3*53000*20/50</f>
        <v>3.3570863024544737</v>
      </c>
      <c r="K3" s="257">
        <f>I3*$C3/200/$C3*1000</f>
        <v>616747.11005542357</v>
      </c>
      <c r="L3" s="257">
        <f>J3*$C3/200/$C3*1000</f>
        <v>16.785431512272368</v>
      </c>
      <c r="M3" s="259">
        <f t="shared" ref="M3:M25" si="2">H3/G3*1000000</f>
        <v>27.216068366763736</v>
      </c>
      <c r="P3" s="265" t="s">
        <v>161</v>
      </c>
      <c r="Q3" s="266" t="s">
        <v>45</v>
      </c>
      <c r="S3" s="265" t="s">
        <v>161</v>
      </c>
      <c r="T3" s="266" t="s">
        <v>45</v>
      </c>
      <c r="V3" s="265" t="s">
        <v>161</v>
      </c>
      <c r="W3" s="266" t="s">
        <v>45</v>
      </c>
    </row>
    <row r="4" spans="1:24" x14ac:dyDescent="0.45">
      <c r="A4" s="24">
        <v>15.718</v>
      </c>
      <c r="B4" s="24">
        <v>16.065999999999999</v>
      </c>
      <c r="C4" s="24">
        <f t="shared" ref="C4:C25" si="3">(B4-A4)*1000</f>
        <v>347.99999999999898</v>
      </c>
      <c r="D4" s="204" t="s">
        <v>202</v>
      </c>
      <c r="E4" s="24" t="s">
        <v>204</v>
      </c>
      <c r="F4" s="24">
        <v>5601</v>
      </c>
      <c r="G4" s="251">
        <v>95828</v>
      </c>
      <c r="H4" s="251">
        <v>503</v>
      </c>
      <c r="I4" s="256">
        <f t="shared" si="0"/>
        <v>362712.65845384751</v>
      </c>
      <c r="J4" s="256">
        <f t="shared" si="1"/>
        <v>1903.8743081592575</v>
      </c>
      <c r="K4" s="257">
        <f>I4*$C4/200/$C4*1000</f>
        <v>1813563.2922692378</v>
      </c>
      <c r="L4" s="257">
        <f>J4*$C4/200/$C4*1000</f>
        <v>9519.3715407962882</v>
      </c>
      <c r="M4" s="259">
        <f t="shared" si="2"/>
        <v>5248.9877697541424</v>
      </c>
      <c r="P4" s="267">
        <v>17</v>
      </c>
      <c r="Q4" s="268">
        <v>9519</v>
      </c>
      <c r="S4" s="267">
        <v>350</v>
      </c>
      <c r="T4" s="268">
        <v>348</v>
      </c>
      <c r="V4" s="267">
        <v>27</v>
      </c>
      <c r="W4" s="268">
        <v>5249</v>
      </c>
    </row>
    <row r="5" spans="1:24" x14ac:dyDescent="0.45">
      <c r="A5" s="24">
        <v>15.664999999999999</v>
      </c>
      <c r="B5" s="24">
        <v>15.792</v>
      </c>
      <c r="C5" s="24">
        <f t="shared" si="3"/>
        <v>127.00000000000067</v>
      </c>
      <c r="D5" s="204" t="s">
        <v>135</v>
      </c>
      <c r="E5" s="24" t="s">
        <v>205</v>
      </c>
      <c r="F5" s="24">
        <v>13507</v>
      </c>
      <c r="G5" s="251">
        <v>8664</v>
      </c>
      <c r="H5" s="251">
        <v>1</v>
      </c>
      <c r="I5" s="256">
        <f t="shared" si="0"/>
        <v>13598.637743392317</v>
      </c>
      <c r="J5" s="256">
        <f t="shared" si="1"/>
        <v>1.5695565262456503</v>
      </c>
      <c r="K5" s="257">
        <f>I5/$C5*1000</f>
        <v>107075.88774324603</v>
      </c>
      <c r="L5" s="257">
        <f>J5/$C5*1000</f>
        <v>12.358712805083796</v>
      </c>
      <c r="M5" s="259">
        <f t="shared" si="2"/>
        <v>115.42012927054478</v>
      </c>
      <c r="P5" s="267">
        <v>12</v>
      </c>
      <c r="Q5" s="268">
        <v>16051</v>
      </c>
      <c r="S5" s="267">
        <v>127</v>
      </c>
      <c r="T5" s="268">
        <v>426</v>
      </c>
      <c r="V5" s="267">
        <v>115</v>
      </c>
      <c r="W5" s="268">
        <v>7768</v>
      </c>
    </row>
    <row r="6" spans="1:24" x14ac:dyDescent="0.45">
      <c r="A6" s="24">
        <v>15.726000000000001</v>
      </c>
      <c r="B6" s="24">
        <v>16.128</v>
      </c>
      <c r="C6" s="24">
        <f t="shared" si="3"/>
        <v>401.99999999999926</v>
      </c>
      <c r="D6" s="204" t="s">
        <v>135</v>
      </c>
      <c r="E6" s="24" t="s">
        <v>206</v>
      </c>
      <c r="F6" s="24">
        <v>10002</v>
      </c>
      <c r="G6" s="251">
        <v>107294</v>
      </c>
      <c r="H6" s="251">
        <v>226</v>
      </c>
      <c r="I6" s="256">
        <f t="shared" si="0"/>
        <v>227417.79644071183</v>
      </c>
      <c r="J6" s="256">
        <f t="shared" si="1"/>
        <v>479.02419516096779</v>
      </c>
      <c r="K6" s="257">
        <f>I6*$C6/200/$C6*1000</f>
        <v>1137088.982203559</v>
      </c>
      <c r="L6" s="257">
        <f>J6*$C6/200/$C6*1000</f>
        <v>2395.120975804839</v>
      </c>
      <c r="M6" s="259">
        <f t="shared" si="2"/>
        <v>2106.3619587302178</v>
      </c>
      <c r="P6" s="267">
        <v>2395</v>
      </c>
      <c r="Q6" s="268">
        <v>63445</v>
      </c>
      <c r="S6" s="267">
        <v>402</v>
      </c>
      <c r="T6" s="268">
        <v>200</v>
      </c>
      <c r="V6" s="267">
        <v>2106</v>
      </c>
      <c r="W6" s="268">
        <v>18455</v>
      </c>
    </row>
    <row r="7" spans="1:24" x14ac:dyDescent="0.45">
      <c r="A7" s="24">
        <v>15.666</v>
      </c>
      <c r="B7" s="24">
        <v>15.839</v>
      </c>
      <c r="C7" s="24">
        <f t="shared" si="3"/>
        <v>173.00000000000006</v>
      </c>
      <c r="D7" s="204" t="s">
        <v>135</v>
      </c>
      <c r="E7" s="24" t="s">
        <v>207</v>
      </c>
      <c r="F7" s="24">
        <v>9168</v>
      </c>
      <c r="G7" s="251">
        <v>134953</v>
      </c>
      <c r="H7" s="251">
        <v>1411</v>
      </c>
      <c r="I7" s="256">
        <f t="shared" si="0"/>
        <v>312064.09249563701</v>
      </c>
      <c r="J7" s="256">
        <f t="shared" si="1"/>
        <v>3262.7835951134375</v>
      </c>
      <c r="K7" s="257">
        <f>I7/$C7*1000</f>
        <v>1803838.6849458781</v>
      </c>
      <c r="L7" s="257">
        <f>J7/$C7*1000</f>
        <v>18860.02078100252</v>
      </c>
      <c r="M7" s="259">
        <f t="shared" si="2"/>
        <v>10455.491911998994</v>
      </c>
      <c r="O7" s="24"/>
      <c r="P7" s="267">
        <v>18860</v>
      </c>
      <c r="Q7" s="268">
        <v>133024</v>
      </c>
      <c r="S7" s="267">
        <v>173</v>
      </c>
      <c r="T7" s="268">
        <v>400</v>
      </c>
      <c r="V7" s="267">
        <v>10455</v>
      </c>
      <c r="W7" s="268">
        <v>23003</v>
      </c>
    </row>
    <row r="8" spans="1:24" x14ac:dyDescent="0.45">
      <c r="A8" s="24">
        <v>15.702999999999999</v>
      </c>
      <c r="B8" s="24">
        <v>16.129000000000001</v>
      </c>
      <c r="C8" s="24">
        <f t="shared" si="3"/>
        <v>426.00000000000193</v>
      </c>
      <c r="D8" s="204" t="s">
        <v>202</v>
      </c>
      <c r="E8" s="24" t="s">
        <v>208</v>
      </c>
      <c r="F8" s="24">
        <v>6201</v>
      </c>
      <c r="G8" s="251">
        <v>120873</v>
      </c>
      <c r="H8" s="251">
        <v>939</v>
      </c>
      <c r="I8" s="256">
        <f t="shared" si="0"/>
        <v>413241.02564102568</v>
      </c>
      <c r="J8" s="256">
        <f t="shared" si="1"/>
        <v>3210.2564102564102</v>
      </c>
      <c r="K8" s="257">
        <f t="shared" ref="K8:K14" si="4">I8*$C8/200/$C8*1000</f>
        <v>2066205.1282051285</v>
      </c>
      <c r="L8" s="257">
        <f t="shared" ref="L8:L14" si="5">J8*$C8/200/$C8*1000</f>
        <v>16051.282051282051</v>
      </c>
      <c r="M8" s="259">
        <f t="shared" si="2"/>
        <v>7768.484276885657</v>
      </c>
      <c r="O8" s="24"/>
      <c r="P8" s="267">
        <v>2002</v>
      </c>
      <c r="Q8" s="268">
        <v>85760</v>
      </c>
      <c r="S8" s="267">
        <v>358</v>
      </c>
      <c r="T8" s="268">
        <v>553</v>
      </c>
      <c r="V8" s="267">
        <v>2089</v>
      </c>
      <c r="W8" s="268">
        <v>18819</v>
      </c>
    </row>
    <row r="9" spans="1:24" x14ac:dyDescent="0.45">
      <c r="A9" s="24">
        <v>15.698</v>
      </c>
      <c r="B9" s="24">
        <v>15.898</v>
      </c>
      <c r="C9" s="24">
        <f t="shared" si="3"/>
        <v>199.99999999999929</v>
      </c>
      <c r="D9" s="204" t="s">
        <v>202</v>
      </c>
      <c r="E9" s="24" t="s">
        <v>209</v>
      </c>
      <c r="F9" s="24">
        <v>4638</v>
      </c>
      <c r="G9" s="251">
        <v>150418</v>
      </c>
      <c r="H9" s="251">
        <v>2776</v>
      </c>
      <c r="I9" s="256">
        <f t="shared" si="0"/>
        <v>687551.01336783101</v>
      </c>
      <c r="J9" s="256">
        <f t="shared" si="1"/>
        <v>12688.917636912463</v>
      </c>
      <c r="K9" s="257">
        <f t="shared" si="4"/>
        <v>3437755.0668391548</v>
      </c>
      <c r="L9" s="257">
        <f t="shared" si="5"/>
        <v>63444.588184562315</v>
      </c>
      <c r="M9" s="259">
        <f t="shared" si="2"/>
        <v>18455.238069911848</v>
      </c>
      <c r="O9" s="24"/>
      <c r="P9" s="267">
        <v>1711</v>
      </c>
      <c r="Q9" s="268">
        <v>11153</v>
      </c>
      <c r="S9" s="267">
        <v>311</v>
      </c>
      <c r="T9" s="268">
        <v>44</v>
      </c>
      <c r="V9" s="267">
        <v>1968</v>
      </c>
      <c r="W9" s="268">
        <v>16594</v>
      </c>
    </row>
    <row r="10" spans="1:24" x14ac:dyDescent="0.45">
      <c r="A10" s="24">
        <v>15.679</v>
      </c>
      <c r="B10" s="24">
        <v>16.079000000000001</v>
      </c>
      <c r="C10" s="24">
        <f t="shared" si="3"/>
        <v>400.00000000000034</v>
      </c>
      <c r="D10" s="204" t="s">
        <v>202</v>
      </c>
      <c r="E10" s="24" t="s">
        <v>210</v>
      </c>
      <c r="F10" s="24">
        <v>5111</v>
      </c>
      <c r="G10" s="251">
        <v>278828</v>
      </c>
      <c r="H10" s="251">
        <v>6414</v>
      </c>
      <c r="I10" s="256">
        <f t="shared" si="0"/>
        <v>1156555.194678145</v>
      </c>
      <c r="J10" s="256">
        <f t="shared" si="1"/>
        <v>26604.734885540987</v>
      </c>
      <c r="K10" s="257">
        <f t="shared" si="4"/>
        <v>5782775.9733907254</v>
      </c>
      <c r="L10" s="257">
        <f t="shared" si="5"/>
        <v>133023.67442770491</v>
      </c>
      <c r="M10" s="259">
        <f t="shared" si="2"/>
        <v>23003.428637009194</v>
      </c>
      <c r="O10" s="24"/>
      <c r="P10" s="267">
        <v>4988</v>
      </c>
      <c r="Q10" s="268">
        <v>199108</v>
      </c>
      <c r="S10" s="267">
        <v>318</v>
      </c>
      <c r="T10" s="268">
        <v>73</v>
      </c>
      <c r="V10" s="267">
        <v>1850</v>
      </c>
      <c r="W10" s="268">
        <v>63367</v>
      </c>
    </row>
    <row r="11" spans="1:24" x14ac:dyDescent="0.45">
      <c r="A11" s="24">
        <v>15.726000000000001</v>
      </c>
      <c r="B11" s="24">
        <v>16.084</v>
      </c>
      <c r="C11" s="24">
        <f t="shared" si="3"/>
        <v>357.99999999999875</v>
      </c>
      <c r="D11" s="204" t="s">
        <v>135</v>
      </c>
      <c r="E11" s="24" t="s">
        <v>211</v>
      </c>
      <c r="F11" s="24">
        <v>7782</v>
      </c>
      <c r="G11" s="251">
        <v>70369</v>
      </c>
      <c r="H11" s="251">
        <v>147</v>
      </c>
      <c r="I11" s="256">
        <f t="shared" si="0"/>
        <v>191701.72192238498</v>
      </c>
      <c r="J11" s="256">
        <f t="shared" si="1"/>
        <v>400.4626060138782</v>
      </c>
      <c r="K11" s="257">
        <f t="shared" si="4"/>
        <v>958508.60961192485</v>
      </c>
      <c r="L11" s="257">
        <f t="shared" si="5"/>
        <v>2002.3130300693911</v>
      </c>
      <c r="M11" s="259">
        <f t="shared" si="2"/>
        <v>2088.9880487146329</v>
      </c>
      <c r="O11" s="24"/>
      <c r="P11" s="267">
        <v>93955</v>
      </c>
      <c r="Q11" s="268">
        <v>25411</v>
      </c>
      <c r="S11" s="267">
        <v>169</v>
      </c>
      <c r="T11" s="268">
        <v>224</v>
      </c>
      <c r="V11" s="267">
        <v>28391</v>
      </c>
      <c r="W11" s="268">
        <v>7551</v>
      </c>
    </row>
    <row r="12" spans="1:24" x14ac:dyDescent="0.45">
      <c r="A12" s="24">
        <v>15.73</v>
      </c>
      <c r="B12" s="24">
        <v>16.041</v>
      </c>
      <c r="C12" s="24">
        <f t="shared" si="3"/>
        <v>310.99999999999994</v>
      </c>
      <c r="D12" s="204" t="s">
        <v>135</v>
      </c>
      <c r="E12" s="24" t="s">
        <v>212</v>
      </c>
      <c r="F12" s="24">
        <v>8612</v>
      </c>
      <c r="G12" s="251">
        <v>70634</v>
      </c>
      <c r="H12" s="251">
        <v>139</v>
      </c>
      <c r="I12" s="256">
        <f t="shared" si="0"/>
        <v>173878.40222944727</v>
      </c>
      <c r="J12" s="256">
        <f t="shared" si="1"/>
        <v>342.1737111007896</v>
      </c>
      <c r="K12" s="257">
        <f t="shared" si="4"/>
        <v>869392.01114723634</v>
      </c>
      <c r="L12" s="257">
        <f t="shared" si="5"/>
        <v>1710.8685555039481</v>
      </c>
      <c r="M12" s="259">
        <f t="shared" si="2"/>
        <v>1967.890817453351</v>
      </c>
      <c r="O12" s="24"/>
      <c r="P12" s="267">
        <v>2197</v>
      </c>
      <c r="Q12" s="268">
        <v>9623</v>
      </c>
      <c r="S12" s="267">
        <v>86</v>
      </c>
      <c r="T12" s="268">
        <v>151</v>
      </c>
      <c r="V12" s="267">
        <v>2257</v>
      </c>
      <c r="W12" s="268">
        <v>4428</v>
      </c>
    </row>
    <row r="13" spans="1:24" x14ac:dyDescent="0.45">
      <c r="A13" s="24">
        <v>15.718999999999999</v>
      </c>
      <c r="B13" s="24">
        <v>16.271999999999998</v>
      </c>
      <c r="C13" s="24">
        <f t="shared" si="3"/>
        <v>552.99999999999909</v>
      </c>
      <c r="D13" s="204" t="s">
        <v>202</v>
      </c>
      <c r="E13" s="24" t="s">
        <v>213</v>
      </c>
      <c r="F13" s="24">
        <v>6070</v>
      </c>
      <c r="G13" s="251">
        <v>260963</v>
      </c>
      <c r="H13" s="251">
        <v>4911</v>
      </c>
      <c r="I13" s="256">
        <f t="shared" si="0"/>
        <v>911435.84843492578</v>
      </c>
      <c r="J13" s="256">
        <f t="shared" si="1"/>
        <v>17152.092257001648</v>
      </c>
      <c r="K13" s="257">
        <f t="shared" si="4"/>
        <v>4557179.2421746291</v>
      </c>
      <c r="L13" s="257">
        <f t="shared" si="5"/>
        <v>85760.461285008249</v>
      </c>
      <c r="M13" s="259">
        <f t="shared" si="2"/>
        <v>18818.759747550419</v>
      </c>
      <c r="P13" s="267">
        <v>3851</v>
      </c>
      <c r="Q13" s="268">
        <v>0</v>
      </c>
      <c r="S13" s="267">
        <v>378</v>
      </c>
      <c r="T13" s="268">
        <v>379</v>
      </c>
      <c r="V13" s="267">
        <v>3419</v>
      </c>
      <c r="W13" s="268">
        <v>0</v>
      </c>
    </row>
    <row r="14" spans="1:24" x14ac:dyDescent="0.45">
      <c r="A14" s="24">
        <v>15.711</v>
      </c>
      <c r="B14" s="24">
        <v>16.029</v>
      </c>
      <c r="C14" s="24">
        <f t="shared" si="3"/>
        <v>317.9999999999996</v>
      </c>
      <c r="D14" s="204" t="s">
        <v>135</v>
      </c>
      <c r="E14" s="24" t="s">
        <v>214</v>
      </c>
      <c r="F14" s="24">
        <v>7034</v>
      </c>
      <c r="G14" s="251">
        <v>178876</v>
      </c>
      <c r="H14" s="251">
        <v>331</v>
      </c>
      <c r="I14" s="256">
        <f t="shared" si="0"/>
        <v>539120.15922661358</v>
      </c>
      <c r="J14" s="256">
        <f t="shared" si="1"/>
        <v>997.61160079613319</v>
      </c>
      <c r="K14" s="257">
        <f t="shared" si="4"/>
        <v>2695600.7961330679</v>
      </c>
      <c r="L14" s="257">
        <f t="shared" si="5"/>
        <v>4988.0580039806664</v>
      </c>
      <c r="M14" s="259">
        <f t="shared" si="2"/>
        <v>1850.443882913303</v>
      </c>
      <c r="P14" s="267">
        <v>12200</v>
      </c>
      <c r="Q14" s="268"/>
      <c r="S14" s="267">
        <v>124</v>
      </c>
      <c r="T14" s="268"/>
      <c r="V14" s="267">
        <v>5691</v>
      </c>
      <c r="W14" s="268"/>
    </row>
    <row r="15" spans="1:24" x14ac:dyDescent="0.45">
      <c r="A15" s="24">
        <v>15.731999999999999</v>
      </c>
      <c r="B15" s="24">
        <v>15.901</v>
      </c>
      <c r="C15" s="24">
        <f t="shared" si="3"/>
        <v>169.00000000000048</v>
      </c>
      <c r="D15" s="204" t="s">
        <v>135</v>
      </c>
      <c r="E15" s="24" t="s">
        <v>215</v>
      </c>
      <c r="F15" s="24">
        <v>7597</v>
      </c>
      <c r="G15" s="251">
        <v>200415</v>
      </c>
      <c r="H15" s="251">
        <v>5690</v>
      </c>
      <c r="I15" s="256">
        <f t="shared" si="0"/>
        <v>559273.13413189421</v>
      </c>
      <c r="J15" s="256">
        <f t="shared" si="1"/>
        <v>15878.37304199026</v>
      </c>
      <c r="K15" s="257">
        <f t="shared" ref="K15:L18" si="6">I15/$C15*1000</f>
        <v>3309308.4859875301</v>
      </c>
      <c r="L15" s="257">
        <f t="shared" si="6"/>
        <v>93954.870070948018</v>
      </c>
      <c r="M15" s="259">
        <f t="shared" si="2"/>
        <v>28391.088491380386</v>
      </c>
      <c r="P15" s="267">
        <v>30333</v>
      </c>
      <c r="Q15" s="268"/>
      <c r="S15" s="267">
        <v>491</v>
      </c>
      <c r="T15" s="268"/>
      <c r="V15" s="267">
        <v>18727</v>
      </c>
      <c r="W15" s="268"/>
    </row>
    <row r="16" spans="1:24" x14ac:dyDescent="0.45">
      <c r="A16" s="24">
        <v>15.656000000000001</v>
      </c>
      <c r="B16" s="24">
        <v>15.742000000000001</v>
      </c>
      <c r="C16" s="24">
        <f t="shared" si="3"/>
        <v>86.000000000000298</v>
      </c>
      <c r="D16" s="204" t="s">
        <v>135</v>
      </c>
      <c r="E16" s="24" t="s">
        <v>216</v>
      </c>
      <c r="F16" s="24">
        <v>10437</v>
      </c>
      <c r="G16" s="251">
        <v>41205</v>
      </c>
      <c r="H16" s="251">
        <v>93</v>
      </c>
      <c r="I16" s="256">
        <f t="shared" si="0"/>
        <v>83697.039379131937</v>
      </c>
      <c r="J16" s="256">
        <f t="shared" si="1"/>
        <v>188.90485771773496</v>
      </c>
      <c r="K16" s="257">
        <f t="shared" si="6"/>
        <v>973221.38812943769</v>
      </c>
      <c r="L16" s="257">
        <f t="shared" si="6"/>
        <v>2196.5681129969107</v>
      </c>
      <c r="M16" s="259">
        <f t="shared" si="2"/>
        <v>2257.0076447033125</v>
      </c>
      <c r="P16" s="267">
        <v>4212</v>
      </c>
      <c r="Q16" s="268"/>
      <c r="S16" s="267">
        <v>159</v>
      </c>
      <c r="T16" s="268"/>
      <c r="V16" s="267">
        <v>2906</v>
      </c>
      <c r="W16" s="268"/>
    </row>
    <row r="17" spans="1:24" x14ac:dyDescent="0.45">
      <c r="A17" s="24">
        <v>15.654999999999999</v>
      </c>
      <c r="B17" s="24">
        <v>15.699</v>
      </c>
      <c r="C17" s="24">
        <f t="shared" si="3"/>
        <v>44.000000000000483</v>
      </c>
      <c r="D17" s="204" t="s">
        <v>202</v>
      </c>
      <c r="E17" s="24" t="s">
        <v>217</v>
      </c>
      <c r="F17" s="24">
        <v>13565</v>
      </c>
      <c r="G17" s="251">
        <v>18922</v>
      </c>
      <c r="H17" s="251">
        <v>314</v>
      </c>
      <c r="I17" s="256">
        <f t="shared" si="0"/>
        <v>29572.163656468856</v>
      </c>
      <c r="J17" s="256">
        <f t="shared" si="1"/>
        <v>490.73350534463685</v>
      </c>
      <c r="K17" s="257">
        <f t="shared" si="6"/>
        <v>672094.62855610298</v>
      </c>
      <c r="L17" s="257">
        <f t="shared" si="6"/>
        <v>11153.034212377986</v>
      </c>
      <c r="M17" s="259">
        <f t="shared" si="2"/>
        <v>16594.440334002749</v>
      </c>
      <c r="O17" s="269" t="s">
        <v>19</v>
      </c>
      <c r="P17" s="270" t="s">
        <v>161</v>
      </c>
      <c r="Q17" s="271" t="s">
        <v>45</v>
      </c>
      <c r="R17" s="236"/>
      <c r="S17" s="272" t="s">
        <v>161</v>
      </c>
      <c r="T17" s="271" t="s">
        <v>45</v>
      </c>
      <c r="U17" s="236"/>
      <c r="V17" s="272" t="s">
        <v>161</v>
      </c>
      <c r="W17" s="271" t="s">
        <v>45</v>
      </c>
    </row>
    <row r="18" spans="1:24" x14ac:dyDescent="0.45">
      <c r="A18" s="24">
        <v>15.686</v>
      </c>
      <c r="B18" s="24">
        <v>15.759</v>
      </c>
      <c r="C18" s="24">
        <f t="shared" si="3"/>
        <v>73.000000000000398</v>
      </c>
      <c r="D18" s="204" t="s">
        <v>202</v>
      </c>
      <c r="E18" s="24" t="s">
        <v>218</v>
      </c>
      <c r="F18" s="24">
        <v>10436</v>
      </c>
      <c r="G18" s="251">
        <v>112913</v>
      </c>
      <c r="H18" s="251">
        <v>7155</v>
      </c>
      <c r="I18" s="256">
        <f t="shared" si="0"/>
        <v>229374.81793790724</v>
      </c>
      <c r="J18" s="256">
        <f t="shared" si="1"/>
        <v>14534.879264085856</v>
      </c>
      <c r="K18" s="257">
        <f t="shared" si="6"/>
        <v>3142120.7936699451</v>
      </c>
      <c r="L18" s="257">
        <f t="shared" si="6"/>
        <v>199107.9351244627</v>
      </c>
      <c r="M18" s="259">
        <f t="shared" si="2"/>
        <v>63367.371338995501</v>
      </c>
      <c r="O18" s="23" t="s">
        <v>20</v>
      </c>
      <c r="P18" s="267">
        <v>0.56140000000000001</v>
      </c>
      <c r="Q18" s="268">
        <v>0.80520000000000003</v>
      </c>
      <c r="S18" s="267">
        <v>0.91669999999999996</v>
      </c>
      <c r="T18" s="268">
        <v>0.95669999999999999</v>
      </c>
      <c r="V18" s="267">
        <v>0.69599999999999995</v>
      </c>
      <c r="W18" s="268">
        <v>0.75119999999999998</v>
      </c>
    </row>
    <row r="19" spans="1:24" x14ac:dyDescent="0.45">
      <c r="A19" s="24">
        <v>15.721</v>
      </c>
      <c r="B19" s="24">
        <v>16.099</v>
      </c>
      <c r="C19" s="24">
        <f t="shared" si="3"/>
        <v>378.00000000000011</v>
      </c>
      <c r="D19" s="204" t="s">
        <v>135</v>
      </c>
      <c r="E19" s="24" t="s">
        <v>219</v>
      </c>
      <c r="F19" s="24">
        <v>6853</v>
      </c>
      <c r="G19" s="251">
        <v>72831</v>
      </c>
      <c r="H19" s="251">
        <v>249</v>
      </c>
      <c r="I19" s="256">
        <f t="shared" si="0"/>
        <v>225305.29695024076</v>
      </c>
      <c r="J19" s="256">
        <f t="shared" si="1"/>
        <v>770.29038377352981</v>
      </c>
      <c r="K19" s="257">
        <f>I19*$C19/200/$C19*1000</f>
        <v>1126526.484751204</v>
      </c>
      <c r="L19" s="257">
        <f>J19*$C19/200/$C19*1000</f>
        <v>3851.4519188676491</v>
      </c>
      <c r="M19" s="259">
        <f t="shared" si="2"/>
        <v>3418.8738311982538</v>
      </c>
      <c r="O19" s="23" t="s">
        <v>21</v>
      </c>
      <c r="P19" s="267" t="s">
        <v>180</v>
      </c>
      <c r="Q19" s="268">
        <v>1.6799999999999999E-2</v>
      </c>
      <c r="S19" s="267">
        <v>0.2266</v>
      </c>
      <c r="T19" s="268">
        <v>0.74819999999999998</v>
      </c>
      <c r="V19" s="267">
        <v>5.0000000000000001E-4</v>
      </c>
      <c r="W19" s="268">
        <v>3.7000000000000002E-3</v>
      </c>
    </row>
    <row r="20" spans="1:24" x14ac:dyDescent="0.45">
      <c r="A20" s="24">
        <v>15.688000000000001</v>
      </c>
      <c r="B20" s="24">
        <v>15.811999999999999</v>
      </c>
      <c r="C20" s="24">
        <f t="shared" si="3"/>
        <v>123.99999999999878</v>
      </c>
      <c r="D20" s="204" t="s">
        <v>135</v>
      </c>
      <c r="E20" s="24" t="s">
        <v>220</v>
      </c>
      <c r="F20" s="24">
        <v>9950</v>
      </c>
      <c r="G20" s="251">
        <v>124757</v>
      </c>
      <c r="H20" s="251">
        <v>710</v>
      </c>
      <c r="I20" s="256">
        <f t="shared" si="0"/>
        <v>265813.90954773867</v>
      </c>
      <c r="J20" s="256">
        <f t="shared" si="1"/>
        <v>1512.7638190954772</v>
      </c>
      <c r="K20" s="257">
        <f>I20/$C20*1000</f>
        <v>2143660.5608688816</v>
      </c>
      <c r="L20" s="257">
        <f>J20/$C20*1000</f>
        <v>12199.708218512033</v>
      </c>
      <c r="M20" s="259">
        <f t="shared" si="2"/>
        <v>5691.0634273026762</v>
      </c>
      <c r="O20" s="23" t="s">
        <v>22</v>
      </c>
      <c r="P20" s="267" t="s">
        <v>23</v>
      </c>
      <c r="Q20" s="268" t="s">
        <v>23</v>
      </c>
      <c r="S20" s="267" t="s">
        <v>27</v>
      </c>
      <c r="T20" s="268" t="s">
        <v>27</v>
      </c>
      <c r="V20" s="267" t="s">
        <v>23</v>
      </c>
      <c r="W20" s="268" t="s">
        <v>23</v>
      </c>
    </row>
    <row r="21" spans="1:24" x14ac:dyDescent="0.45">
      <c r="A21" s="24">
        <v>15.673</v>
      </c>
      <c r="B21" s="24">
        <v>15.897</v>
      </c>
      <c r="C21" s="24">
        <f t="shared" si="3"/>
        <v>224.0000000000002</v>
      </c>
      <c r="D21" s="204" t="s">
        <v>202</v>
      </c>
      <c r="E21" s="24" t="s">
        <v>221</v>
      </c>
      <c r="F21" s="24">
        <v>4272</v>
      </c>
      <c r="G21" s="251">
        <v>151891</v>
      </c>
      <c r="H21" s="251">
        <v>1147</v>
      </c>
      <c r="I21" s="256">
        <f t="shared" si="0"/>
        <v>753766.19850187271</v>
      </c>
      <c r="J21" s="256">
        <f t="shared" si="1"/>
        <v>5692.0411985018736</v>
      </c>
      <c r="K21" s="257">
        <f>I21/$C21*1000</f>
        <v>3365027.6718833577</v>
      </c>
      <c r="L21" s="257">
        <f>J21/$C21*1000</f>
        <v>25410.898207597631</v>
      </c>
      <c r="M21" s="259">
        <f t="shared" si="2"/>
        <v>7551.4678289036219</v>
      </c>
      <c r="O21" s="23" t="s">
        <v>24</v>
      </c>
      <c r="P21" s="267" t="s">
        <v>181</v>
      </c>
      <c r="Q21" s="268" t="s">
        <v>72</v>
      </c>
      <c r="S21" s="267" t="s">
        <v>75</v>
      </c>
      <c r="T21" s="268" t="s">
        <v>75</v>
      </c>
      <c r="V21" s="267" t="s">
        <v>195</v>
      </c>
      <c r="W21" s="268" t="s">
        <v>159</v>
      </c>
    </row>
    <row r="22" spans="1:24" x14ac:dyDescent="0.45">
      <c r="A22" s="24">
        <v>15.717000000000001</v>
      </c>
      <c r="B22" s="24">
        <v>16.207999999999998</v>
      </c>
      <c r="C22" s="24">
        <f t="shared" si="3"/>
        <v>490.9999999999979</v>
      </c>
      <c r="D22" s="204" t="s">
        <v>135</v>
      </c>
      <c r="E22" s="24" t="s">
        <v>222</v>
      </c>
      <c r="F22" s="24">
        <v>6720</v>
      </c>
      <c r="G22" s="251">
        <v>102685</v>
      </c>
      <c r="H22" s="251">
        <v>1923</v>
      </c>
      <c r="I22" s="256">
        <f t="shared" si="0"/>
        <v>323946.72619047621</v>
      </c>
      <c r="J22" s="256">
        <f t="shared" si="1"/>
        <v>6066.6071428571431</v>
      </c>
      <c r="K22" s="257">
        <f>I22*$C22/200/$C22*1000</f>
        <v>1619733.6309523811</v>
      </c>
      <c r="L22" s="257">
        <f>J22*$C22/200/$C22*1000</f>
        <v>30333.035714285717</v>
      </c>
      <c r="M22" s="259">
        <f t="shared" si="2"/>
        <v>18727.17534206554</v>
      </c>
      <c r="O22" s="269" t="s">
        <v>233</v>
      </c>
      <c r="P22" s="270"/>
      <c r="Q22" s="271"/>
      <c r="R22" s="236"/>
      <c r="S22" s="272"/>
      <c r="T22" s="271"/>
      <c r="U22" s="236"/>
      <c r="V22" s="272"/>
      <c r="W22" s="271"/>
    </row>
    <row r="23" spans="1:24" x14ac:dyDescent="0.45">
      <c r="A23" s="24">
        <v>15.722</v>
      </c>
      <c r="B23" s="24">
        <v>15.881</v>
      </c>
      <c r="C23" s="24">
        <f t="shared" si="3"/>
        <v>159.00000000000068</v>
      </c>
      <c r="D23" s="204" t="s">
        <v>135</v>
      </c>
      <c r="E23" s="24" t="s">
        <v>223</v>
      </c>
      <c r="F23" s="24">
        <v>7692</v>
      </c>
      <c r="G23" s="251">
        <v>83626</v>
      </c>
      <c r="H23" s="251">
        <v>243</v>
      </c>
      <c r="I23" s="256">
        <f t="shared" si="0"/>
        <v>230482.47529901195</v>
      </c>
      <c r="J23" s="256">
        <f t="shared" si="1"/>
        <v>669.73478939157565</v>
      </c>
      <c r="K23" s="257">
        <f>I23/$C23*1000</f>
        <v>1449575.3163459809</v>
      </c>
      <c r="L23" s="257">
        <f>J23/$C23*1000</f>
        <v>4212.1684867394515</v>
      </c>
      <c r="M23" s="259">
        <f t="shared" si="2"/>
        <v>2905.7948484920958</v>
      </c>
      <c r="O23" s="23" t="s">
        <v>21</v>
      </c>
      <c r="P23" s="389">
        <v>4.2200000000000001E-2</v>
      </c>
      <c r="Q23" s="390"/>
      <c r="S23" s="389">
        <v>0.78439999999999999</v>
      </c>
      <c r="T23" s="390"/>
      <c r="V23" s="389">
        <v>4.9299999999999997E-2</v>
      </c>
      <c r="W23" s="390"/>
    </row>
    <row r="24" spans="1:24" x14ac:dyDescent="0.45">
      <c r="A24" s="24">
        <v>15.653</v>
      </c>
      <c r="B24" s="24">
        <v>15.804</v>
      </c>
      <c r="C24" s="24">
        <f t="shared" si="3"/>
        <v>150.9999999999998</v>
      </c>
      <c r="D24" s="204" t="s">
        <v>202</v>
      </c>
      <c r="E24" s="24" t="s">
        <v>224</v>
      </c>
      <c r="F24" s="24">
        <v>6653</v>
      </c>
      <c r="G24" s="251">
        <v>102991</v>
      </c>
      <c r="H24" s="251">
        <v>456</v>
      </c>
      <c r="I24" s="256">
        <f t="shared" si="0"/>
        <v>328184.15752292197</v>
      </c>
      <c r="J24" s="256">
        <f t="shared" si="1"/>
        <v>1453.0587704794827</v>
      </c>
      <c r="K24" s="257">
        <f>I24/$C24*1000</f>
        <v>2173405.0167080956</v>
      </c>
      <c r="L24" s="257">
        <f>J24/$C24*1000</f>
        <v>9622.9057647647987</v>
      </c>
      <c r="M24" s="259">
        <f t="shared" si="2"/>
        <v>4427.5713411851521</v>
      </c>
      <c r="O24" s="23" t="s">
        <v>137</v>
      </c>
      <c r="P24" s="389" t="s">
        <v>138</v>
      </c>
      <c r="Q24" s="390"/>
      <c r="S24" s="389" t="s">
        <v>138</v>
      </c>
      <c r="T24" s="390"/>
      <c r="V24" s="389" t="s">
        <v>138</v>
      </c>
      <c r="W24" s="390"/>
    </row>
    <row r="25" spans="1:24" x14ac:dyDescent="0.45">
      <c r="A25" s="24">
        <v>15.673</v>
      </c>
      <c r="B25" s="24">
        <v>16.052</v>
      </c>
      <c r="C25" s="24">
        <f t="shared" si="3"/>
        <v>378.99999999999955</v>
      </c>
      <c r="D25" s="204" t="s">
        <v>202</v>
      </c>
      <c r="E25" s="24" t="s">
        <v>225</v>
      </c>
      <c r="F25" s="24">
        <v>7652</v>
      </c>
      <c r="G25" s="251">
        <v>27778</v>
      </c>
      <c r="H25" s="251">
        <v>0</v>
      </c>
      <c r="I25" s="256">
        <f t="shared" si="0"/>
        <v>76959.435441714581</v>
      </c>
      <c r="J25" s="256">
        <f t="shared" si="1"/>
        <v>0</v>
      </c>
      <c r="K25" s="257">
        <f>I25*$C25/200/$C25*1000</f>
        <v>384797.17720857292</v>
      </c>
      <c r="L25" s="257">
        <f>J25*$C25/200/$C25*1000</f>
        <v>0</v>
      </c>
      <c r="M25" s="259">
        <f t="shared" si="2"/>
        <v>0</v>
      </c>
      <c r="O25" s="23" t="s">
        <v>24</v>
      </c>
      <c r="P25" s="389" t="s">
        <v>72</v>
      </c>
      <c r="Q25" s="390"/>
      <c r="S25" s="389" t="s">
        <v>75</v>
      </c>
      <c r="T25" s="390"/>
      <c r="V25" s="389" t="s">
        <v>72</v>
      </c>
      <c r="W25" s="390"/>
    </row>
    <row r="26" spans="1:24" x14ac:dyDescent="0.45">
      <c r="I26"/>
      <c r="J26"/>
      <c r="K26"/>
      <c r="L26"/>
      <c r="M26"/>
      <c r="O26" s="23" t="s">
        <v>26</v>
      </c>
      <c r="P26" s="389" t="s">
        <v>27</v>
      </c>
      <c r="Q26" s="390"/>
      <c r="S26" s="389" t="s">
        <v>23</v>
      </c>
      <c r="T26" s="390"/>
      <c r="V26" s="389" t="s">
        <v>27</v>
      </c>
      <c r="W26" s="390"/>
      <c r="X26" s="7"/>
    </row>
    <row r="27" spans="1:24" ht="14.25" customHeight="1" x14ac:dyDescent="0.45">
      <c r="C27" s="398" t="s">
        <v>230</v>
      </c>
      <c r="D27" s="398"/>
      <c r="E27" s="398"/>
      <c r="F27" s="398"/>
      <c r="G27" s="398"/>
      <c r="H27" s="398"/>
      <c r="I27" s="398"/>
      <c r="J27" s="398"/>
      <c r="K27" s="398"/>
      <c r="L27" s="398"/>
      <c r="M27" s="398"/>
      <c r="O27" s="23" t="s">
        <v>28</v>
      </c>
      <c r="P27" s="389" t="s">
        <v>29</v>
      </c>
      <c r="Q27" s="390"/>
      <c r="S27" s="389" t="s">
        <v>29</v>
      </c>
      <c r="T27" s="390"/>
      <c r="V27" s="389" t="s">
        <v>29</v>
      </c>
      <c r="W27" s="390"/>
      <c r="X27" s="7"/>
    </row>
    <row r="28" spans="1:24" x14ac:dyDescent="0.45">
      <c r="C28" s="398"/>
      <c r="D28" s="398"/>
      <c r="E28" s="398"/>
      <c r="F28" s="398"/>
      <c r="G28" s="398"/>
      <c r="H28" s="398"/>
      <c r="I28" s="398"/>
      <c r="J28" s="398"/>
      <c r="K28" s="398"/>
      <c r="L28" s="398"/>
      <c r="M28" s="398"/>
      <c r="O28" s="23" t="s">
        <v>139</v>
      </c>
      <c r="P28" s="389" t="s">
        <v>234</v>
      </c>
      <c r="Q28" s="390"/>
      <c r="S28" s="389" t="s">
        <v>236</v>
      </c>
      <c r="T28" s="390"/>
      <c r="V28" s="389" t="s">
        <v>238</v>
      </c>
      <c r="W28" s="390"/>
      <c r="X28" s="7"/>
    </row>
    <row r="29" spans="1:24" ht="14.65" thickBot="1" x14ac:dyDescent="0.5">
      <c r="C29" s="398"/>
      <c r="D29" s="398"/>
      <c r="E29" s="398"/>
      <c r="F29" s="398"/>
      <c r="G29" s="398"/>
      <c r="H29" s="398"/>
      <c r="I29" s="398"/>
      <c r="J29" s="398"/>
      <c r="K29" s="398"/>
      <c r="L29" s="398"/>
      <c r="M29" s="398"/>
      <c r="O29" s="23" t="s">
        <v>140</v>
      </c>
      <c r="P29" s="391">
        <v>32</v>
      </c>
      <c r="Q29" s="392"/>
      <c r="S29" s="391">
        <v>60</v>
      </c>
      <c r="T29" s="392"/>
      <c r="V29" s="391">
        <v>33</v>
      </c>
      <c r="W29" s="392"/>
      <c r="X29" s="7"/>
    </row>
    <row r="30" spans="1:24" x14ac:dyDescent="0.45">
      <c r="C30" s="399" t="s">
        <v>232</v>
      </c>
      <c r="D30" s="399"/>
      <c r="E30" s="399"/>
      <c r="F30" s="399"/>
      <c r="G30" s="157"/>
      <c r="H30" s="157"/>
      <c r="I30" s="157"/>
      <c r="J30" s="157"/>
      <c r="K30" s="157"/>
      <c r="L30" s="157"/>
      <c r="M30" s="157"/>
      <c r="X30" s="7"/>
    </row>
    <row r="31" spans="1:24" x14ac:dyDescent="0.45">
      <c r="I31"/>
      <c r="J31"/>
      <c r="K31"/>
      <c r="L31"/>
      <c r="M31"/>
      <c r="X31" s="7"/>
    </row>
    <row r="32" spans="1:24" x14ac:dyDescent="0.45">
      <c r="I32"/>
      <c r="J32"/>
      <c r="K32"/>
      <c r="L32"/>
      <c r="M32"/>
      <c r="X32" s="7"/>
    </row>
    <row r="33" spans="9:13" x14ac:dyDescent="0.45">
      <c r="I33"/>
      <c r="J33"/>
      <c r="K33"/>
      <c r="L33"/>
      <c r="M33"/>
    </row>
    <row r="34" spans="9:13" x14ac:dyDescent="0.45">
      <c r="I34"/>
      <c r="J34"/>
      <c r="K34"/>
      <c r="L34"/>
      <c r="M34"/>
    </row>
    <row r="35" spans="9:13" x14ac:dyDescent="0.45">
      <c r="I35"/>
      <c r="J35"/>
      <c r="K35"/>
      <c r="L35"/>
      <c r="M35"/>
    </row>
    <row r="36" spans="9:13" x14ac:dyDescent="0.45">
      <c r="I36"/>
      <c r="J36"/>
      <c r="K36"/>
      <c r="L36"/>
      <c r="M36"/>
    </row>
    <row r="37" spans="9:13" x14ac:dyDescent="0.45">
      <c r="I37"/>
      <c r="J37"/>
      <c r="K37"/>
      <c r="L37"/>
      <c r="M37"/>
    </row>
    <row r="38" spans="9:13" x14ac:dyDescent="0.45">
      <c r="I38"/>
      <c r="J38"/>
      <c r="K38"/>
      <c r="L38"/>
      <c r="M38"/>
    </row>
    <row r="39" spans="9:13" x14ac:dyDescent="0.45">
      <c r="I39"/>
      <c r="J39"/>
      <c r="K39"/>
      <c r="L39"/>
      <c r="M39"/>
    </row>
    <row r="40" spans="9:13" x14ac:dyDescent="0.45">
      <c r="I40"/>
      <c r="J40"/>
      <c r="K40"/>
      <c r="L40"/>
      <c r="M40"/>
    </row>
    <row r="41" spans="9:13" x14ac:dyDescent="0.45">
      <c r="I41"/>
      <c r="J41"/>
      <c r="K41"/>
      <c r="L41"/>
      <c r="M41"/>
    </row>
    <row r="42" spans="9:13" x14ac:dyDescent="0.45">
      <c r="I42"/>
      <c r="J42"/>
      <c r="K42"/>
      <c r="L42"/>
      <c r="M42"/>
    </row>
    <row r="43" spans="9:13" x14ac:dyDescent="0.45">
      <c r="I43"/>
      <c r="J43"/>
      <c r="K43"/>
      <c r="L43"/>
      <c r="M43"/>
    </row>
    <row r="44" spans="9:13" x14ac:dyDescent="0.45">
      <c r="I44"/>
      <c r="J44"/>
      <c r="K44"/>
      <c r="L44"/>
      <c r="M44"/>
    </row>
    <row r="45" spans="9:13" x14ac:dyDescent="0.45">
      <c r="I45"/>
      <c r="J45"/>
      <c r="K45"/>
      <c r="L45"/>
      <c r="M45"/>
    </row>
    <row r="46" spans="9:13" x14ac:dyDescent="0.45">
      <c r="I46"/>
      <c r="J46"/>
      <c r="K46"/>
      <c r="L46"/>
      <c r="M46"/>
    </row>
    <row r="47" spans="9:13" x14ac:dyDescent="0.45">
      <c r="I47"/>
      <c r="J47"/>
      <c r="K47"/>
      <c r="L47"/>
      <c r="M47"/>
    </row>
    <row r="48" spans="9:13" x14ac:dyDescent="0.45">
      <c r="I48"/>
      <c r="J48"/>
      <c r="K48"/>
      <c r="L48"/>
      <c r="M48"/>
    </row>
    <row r="49" spans="9:13" x14ac:dyDescent="0.45">
      <c r="I49"/>
      <c r="J49"/>
      <c r="K49"/>
      <c r="L49"/>
      <c r="M49"/>
    </row>
    <row r="50" spans="9:13" x14ac:dyDescent="0.45">
      <c r="I50"/>
      <c r="J50"/>
      <c r="K50"/>
      <c r="L50"/>
      <c r="M50"/>
    </row>
    <row r="51" spans="9:13" x14ac:dyDescent="0.45">
      <c r="I51"/>
      <c r="J51"/>
      <c r="K51"/>
      <c r="L51"/>
      <c r="M51"/>
    </row>
    <row r="52" spans="9:13" x14ac:dyDescent="0.45">
      <c r="I52"/>
      <c r="J52"/>
      <c r="K52"/>
      <c r="L52"/>
      <c r="M52"/>
    </row>
    <row r="53" spans="9:13" x14ac:dyDescent="0.45">
      <c r="I53"/>
      <c r="J53"/>
      <c r="K53"/>
      <c r="L53"/>
      <c r="M53"/>
    </row>
    <row r="54" spans="9:13" x14ac:dyDescent="0.45">
      <c r="I54"/>
      <c r="J54"/>
      <c r="K54"/>
      <c r="L54"/>
      <c r="M54"/>
    </row>
    <row r="55" spans="9:13" x14ac:dyDescent="0.45">
      <c r="I55"/>
      <c r="J55"/>
      <c r="K55"/>
      <c r="L55"/>
      <c r="M55"/>
    </row>
    <row r="56" spans="9:13" x14ac:dyDescent="0.45">
      <c r="I56"/>
      <c r="J56"/>
      <c r="K56"/>
      <c r="L56"/>
      <c r="M56"/>
    </row>
    <row r="57" spans="9:13" x14ac:dyDescent="0.45">
      <c r="I57"/>
      <c r="J57"/>
      <c r="K57"/>
      <c r="L57"/>
      <c r="M57"/>
    </row>
    <row r="58" spans="9:13" x14ac:dyDescent="0.45">
      <c r="I58"/>
      <c r="J58"/>
      <c r="K58"/>
      <c r="L58"/>
      <c r="M58"/>
    </row>
    <row r="59" spans="9:13" x14ac:dyDescent="0.45">
      <c r="I59"/>
      <c r="J59"/>
      <c r="K59"/>
      <c r="L59"/>
      <c r="M59"/>
    </row>
    <row r="60" spans="9:13" x14ac:dyDescent="0.45">
      <c r="I60"/>
      <c r="J60"/>
      <c r="K60"/>
      <c r="L60"/>
      <c r="M60"/>
    </row>
    <row r="61" spans="9:13" x14ac:dyDescent="0.45">
      <c r="I61"/>
      <c r="J61"/>
      <c r="K61"/>
      <c r="L61"/>
      <c r="M61"/>
    </row>
    <row r="62" spans="9:13" x14ac:dyDescent="0.45">
      <c r="I62"/>
      <c r="J62"/>
      <c r="K62"/>
      <c r="L62"/>
      <c r="M62"/>
    </row>
    <row r="63" spans="9:13" x14ac:dyDescent="0.45">
      <c r="I63"/>
      <c r="J63"/>
      <c r="K63"/>
      <c r="L63"/>
      <c r="M63"/>
    </row>
    <row r="64" spans="9:13" x14ac:dyDescent="0.45">
      <c r="I64"/>
      <c r="J64"/>
      <c r="K64"/>
      <c r="L64"/>
      <c r="M64"/>
    </row>
    <row r="65" spans="9:13" x14ac:dyDescent="0.45">
      <c r="I65"/>
      <c r="J65"/>
      <c r="K65"/>
      <c r="L65"/>
      <c r="M65"/>
    </row>
    <row r="66" spans="9:13" x14ac:dyDescent="0.45">
      <c r="I66"/>
      <c r="J66"/>
      <c r="K66"/>
      <c r="L66"/>
      <c r="M66"/>
    </row>
    <row r="67" spans="9:13" x14ac:dyDescent="0.45">
      <c r="I67"/>
      <c r="J67"/>
      <c r="K67"/>
      <c r="L67"/>
      <c r="M67"/>
    </row>
    <row r="68" spans="9:13" x14ac:dyDescent="0.45">
      <c r="I68"/>
      <c r="J68"/>
      <c r="K68"/>
      <c r="L68"/>
      <c r="M68"/>
    </row>
    <row r="69" spans="9:13" x14ac:dyDescent="0.45">
      <c r="I69"/>
      <c r="J69"/>
      <c r="K69"/>
      <c r="L69"/>
      <c r="M69"/>
    </row>
    <row r="70" spans="9:13" x14ac:dyDescent="0.45">
      <c r="I70"/>
      <c r="J70"/>
      <c r="K70"/>
      <c r="L70"/>
      <c r="M70"/>
    </row>
    <row r="71" spans="9:13" x14ac:dyDescent="0.45">
      <c r="I71"/>
      <c r="J71"/>
      <c r="K71"/>
      <c r="L71"/>
      <c r="M71"/>
    </row>
    <row r="72" spans="9:13" x14ac:dyDescent="0.45">
      <c r="I72"/>
      <c r="J72"/>
      <c r="K72"/>
      <c r="L72"/>
      <c r="M72"/>
    </row>
  </sheetData>
  <mergeCells count="29">
    <mergeCell ref="G1:H1"/>
    <mergeCell ref="K1:L1"/>
    <mergeCell ref="I1:J1"/>
    <mergeCell ref="C27:M29"/>
    <mergeCell ref="C30:F30"/>
    <mergeCell ref="P28:Q28"/>
    <mergeCell ref="P29:Q29"/>
    <mergeCell ref="P2:Q2"/>
    <mergeCell ref="S2:T2"/>
    <mergeCell ref="S23:T23"/>
    <mergeCell ref="S24:T24"/>
    <mergeCell ref="S25:T25"/>
    <mergeCell ref="S26:T26"/>
    <mergeCell ref="S27:T27"/>
    <mergeCell ref="S28:T28"/>
    <mergeCell ref="S29:T29"/>
    <mergeCell ref="P23:Q23"/>
    <mergeCell ref="P24:Q24"/>
    <mergeCell ref="P25:Q25"/>
    <mergeCell ref="P26:Q26"/>
    <mergeCell ref="P27:Q27"/>
    <mergeCell ref="V27:W27"/>
    <mergeCell ref="V28:W28"/>
    <mergeCell ref="V29:W29"/>
    <mergeCell ref="V2:W2"/>
    <mergeCell ref="V23:W23"/>
    <mergeCell ref="V24:W24"/>
    <mergeCell ref="V25:W25"/>
    <mergeCell ref="V26:W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Fig6 - Fig S1B</vt:lpstr>
      <vt:lpstr>Fig6 - Fig S1C-F</vt:lpstr>
      <vt:lpstr>Fig6 - Fig S1G-I</vt:lpstr>
      <vt:lpstr>Fig6 - Fig S1H-J</vt:lpstr>
      <vt:lpstr>Fig6 - Fig S1K</vt:lpstr>
      <vt:lpstr>Fig6 - Fig S1L</vt:lpstr>
      <vt:lpstr>Fig6 - Fig S1N-O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2022-11-09T14:04:30Z</dcterms:created>
  <dcterms:modified xsi:type="dcterms:W3CDTF">2023-04-12T12:49:56Z</dcterms:modified>
</cp:coreProperties>
</file>